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codeName="{AE6600E7-7A62-396C-DE95-9942FA9DD81E}"/>
  <workbookPr codeName="DieseArbeitsmappe"/>
  <mc:AlternateContent xmlns:mc="http://schemas.openxmlformats.org/markup-compatibility/2006">
    <mc:Choice Requires="x15">
      <x15ac:absPath xmlns:x15ac="http://schemas.microsoft.com/office/spreadsheetml/2010/11/ac" url="C:\Users\Templin-IT\Documents\Firma\Kunden\HeikeWartemann\Schornstein-Ableitung\Jeremias\"/>
    </mc:Choice>
  </mc:AlternateContent>
  <xr:revisionPtr revIDLastSave="0" documentId="13_ncr:1_{C114F012-A69F-4B2A-ABF5-E6B3B5039D63}" xr6:coauthVersionLast="47" xr6:coauthVersionMax="47" xr10:uidLastSave="{00000000-0000-0000-0000-000000000000}"/>
  <bookViews>
    <workbookView showSheetTabs="0" xWindow="-108" yWindow="-108" windowWidth="30936" windowHeight="16896" xr2:uid="{BE943D96-1808-4F7E-8AD0-5CFDC2AF6BD0}"/>
  </bookViews>
  <sheets>
    <sheet name="Bedingungen" sheetId="4" r:id="rId1"/>
    <sheet name="Frontend" sheetId="2" state="veryHidden" r:id="rId2"/>
    <sheet name="Calc" sheetId="6" state="veryHidden" r:id="rId3"/>
    <sheet name="Änderungshistorie" sheetId="3" state="veryHidden" r:id="rId4"/>
    <sheet name="Test" sheetId="5" state="veryHidden" r:id="rId5"/>
  </sheets>
  <calcPr calcId="191029"/>
  <customWorkbookViews>
    <customWorkbookView name="Dateneingabe" guid="{B5D3CC7F-D62C-45D2-A5A4-3579CD720970}" includePrintSettings="0" includeHiddenRowCol="0" maximized="1" xWindow="-9" yWindow="-9" windowWidth="2578" windowHeight="140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6" l="1"/>
  <c r="B20" i="2"/>
  <c r="B3" i="2"/>
  <c r="B4" i="2"/>
  <c r="L11" i="2"/>
  <c r="B13" i="2"/>
  <c r="C13" i="2" s="1"/>
  <c r="B15" i="2"/>
  <c r="C15" i="2" s="1"/>
  <c r="C12" i="2"/>
  <c r="C12" i="6"/>
  <c r="C8" i="6"/>
  <c r="C6" i="6" s="1"/>
  <c r="F17" i="6" s="1"/>
  <c r="Q9" i="2"/>
  <c r="G41" i="6"/>
  <c r="Q15" i="2"/>
  <c r="Q11" i="2"/>
  <c r="L13" i="2" l="1"/>
  <c r="L15" i="2"/>
  <c r="C14" i="2"/>
  <c r="P13" i="2"/>
  <c r="C7" i="6"/>
  <c r="C9" i="6" s="1"/>
  <c r="C10" i="6"/>
  <c r="W38" i="4"/>
  <c r="C16" i="2"/>
  <c r="F16" i="6" l="1"/>
  <c r="F21" i="6" s="1"/>
  <c r="M16" i="2"/>
  <c r="Q16" i="2" s="1"/>
  <c r="G38" i="6"/>
  <c r="H24" i="6" l="1"/>
  <c r="I24" i="6" s="1"/>
  <c r="I26" i="6" s="1"/>
  <c r="B25" i="2"/>
  <c r="B24" i="2"/>
  <c r="B23" i="2"/>
  <c r="C27" i="6"/>
  <c r="C26" i="6"/>
  <c r="C32" i="6"/>
  <c r="G45" i="6"/>
  <c r="S19" i="2" s="1"/>
  <c r="C15" i="6"/>
  <c r="C16" i="6"/>
  <c r="C31" i="6" s="1"/>
  <c r="C17" i="6" l="1"/>
  <c r="C29" i="6"/>
  <c r="C34" i="6" s="1"/>
  <c r="M19" i="2" s="1"/>
  <c r="B21" i="2" s="1"/>
  <c r="H24" i="2"/>
  <c r="G24" i="2"/>
  <c r="H32" i="6"/>
  <c r="H31" i="6"/>
  <c r="I27" i="6"/>
  <c r="I29" i="6" s="1"/>
  <c r="I31" i="6"/>
  <c r="I32" i="6"/>
  <c r="H27" i="6"/>
  <c r="H26" i="6"/>
  <c r="J24" i="6"/>
  <c r="I34" i="6" l="1"/>
  <c r="H25" i="2" s="1"/>
  <c r="H29" i="6"/>
  <c r="H34" i="6" s="1"/>
  <c r="G25" i="2" s="1"/>
  <c r="J27" i="6"/>
  <c r="I24" i="2"/>
  <c r="J31" i="6"/>
  <c r="J32" i="6"/>
  <c r="K24" i="6"/>
  <c r="J24" i="2" s="1"/>
  <c r="J26" i="6"/>
  <c r="P15" i="2"/>
  <c r="L16" i="2"/>
  <c r="J29" i="6" l="1"/>
  <c r="J34" i="6" s="1"/>
  <c r="I25" i="2" s="1"/>
  <c r="L24" i="6"/>
  <c r="K24" i="2" s="1"/>
  <c r="K27" i="6"/>
  <c r="K31" i="6"/>
  <c r="K26" i="6"/>
  <c r="K32" i="6"/>
  <c r="B19" i="2"/>
  <c r="P19" i="2"/>
  <c r="C19" i="2"/>
  <c r="K29" i="6" l="1"/>
  <c r="K34" i="6" s="1"/>
  <c r="J25" i="2" s="1"/>
  <c r="L32" i="6"/>
  <c r="M24" i="6"/>
  <c r="L24" i="2" s="1"/>
  <c r="L26" i="6"/>
  <c r="L27" i="6"/>
  <c r="L31" i="6"/>
  <c r="L29" i="6" l="1"/>
  <c r="L34" i="6" s="1"/>
  <c r="K25" i="2" s="1"/>
  <c r="M26" i="6"/>
  <c r="M27" i="6"/>
  <c r="N24" i="6"/>
  <c r="M24" i="2" s="1"/>
  <c r="M31" i="6"/>
  <c r="M32" i="6"/>
  <c r="M29" i="6" l="1"/>
  <c r="M34" i="6" s="1"/>
  <c r="L25" i="2" s="1"/>
  <c r="N32" i="6"/>
  <c r="N31" i="6"/>
  <c r="O24" i="6"/>
  <c r="N24" i="2" s="1"/>
  <c r="N26" i="6"/>
  <c r="N27" i="6"/>
  <c r="N29" i="6" l="1"/>
  <c r="N34" i="6" s="1"/>
  <c r="M25" i="2" s="1"/>
  <c r="O32" i="6"/>
  <c r="O31" i="6"/>
  <c r="O26" i="6"/>
  <c r="P24" i="6"/>
  <c r="O24" i="2" s="1"/>
  <c r="O27" i="6"/>
  <c r="O29" i="6" l="1"/>
  <c r="O34" i="6" s="1"/>
  <c r="N25" i="2" s="1"/>
  <c r="P31" i="6"/>
  <c r="P32" i="6"/>
  <c r="P26" i="6"/>
  <c r="Q24" i="6"/>
  <c r="P24" i="2" s="1"/>
  <c r="P27" i="6"/>
  <c r="P29" i="6" l="1"/>
  <c r="P34" i="6" s="1"/>
  <c r="O25" i="2" s="1"/>
  <c r="Q31" i="6"/>
  <c r="Q32" i="6"/>
  <c r="R24" i="6"/>
  <c r="Q24" i="2" s="1"/>
  <c r="Q26" i="6"/>
  <c r="Q27" i="6"/>
  <c r="Q29" i="6" l="1"/>
  <c r="Q34" i="6" s="1"/>
  <c r="P25" i="2" s="1"/>
  <c r="R32" i="6"/>
  <c r="S24" i="6"/>
  <c r="R24" i="2" s="1"/>
  <c r="R26" i="6"/>
  <c r="R27" i="6"/>
  <c r="R31" i="6"/>
  <c r="R29" i="6" l="1"/>
  <c r="R34" i="6" s="1"/>
  <c r="Q25" i="2" s="1"/>
  <c r="S32" i="6"/>
  <c r="T24" i="6"/>
  <c r="S24" i="2" s="1"/>
  <c r="S31" i="6"/>
  <c r="S27" i="6"/>
  <c r="S26" i="6"/>
  <c r="S29" i="6" l="1"/>
  <c r="S34" i="6" s="1"/>
  <c r="R25" i="2" s="1"/>
  <c r="T27" i="6"/>
  <c r="U24" i="6"/>
  <c r="T24" i="2" s="1"/>
  <c r="T31" i="6"/>
  <c r="T26" i="6"/>
  <c r="T32" i="6"/>
  <c r="T29" i="6" l="1"/>
  <c r="T34" i="6" s="1"/>
  <c r="S25" i="2" s="1"/>
  <c r="U27" i="6"/>
  <c r="U31" i="6"/>
  <c r="V24" i="6"/>
  <c r="U32" i="6"/>
  <c r="U26" i="6"/>
  <c r="U29" i="6" l="1"/>
  <c r="U34" i="6" s="1"/>
  <c r="T25" i="2" s="1"/>
  <c r="V27" i="6"/>
  <c r="U24" i="2"/>
  <c r="V26" i="6"/>
  <c r="V31" i="6"/>
  <c r="V32" i="6"/>
  <c r="W24" i="6"/>
  <c r="V24" i="2" s="1"/>
  <c r="V29" i="6" l="1"/>
  <c r="V34" i="6" s="1"/>
  <c r="U25" i="2" s="1"/>
  <c r="W31" i="6"/>
  <c r="W27" i="6"/>
  <c r="W32" i="6"/>
  <c r="X24" i="6"/>
  <c r="W24" i="2" s="1"/>
  <c r="W26" i="6"/>
  <c r="W29" i="6" l="1"/>
  <c r="W34" i="6" s="1"/>
  <c r="V25" i="2" s="1"/>
  <c r="X32" i="6"/>
  <c r="X31" i="6"/>
  <c r="Y24" i="6"/>
  <c r="X24" i="2" s="1"/>
  <c r="X26" i="6"/>
  <c r="X27" i="6"/>
  <c r="X29" i="6" l="1"/>
  <c r="X34" i="6" s="1"/>
  <c r="W25" i="2" s="1"/>
  <c r="Y31" i="6"/>
  <c r="Y32" i="6"/>
  <c r="Y26" i="6"/>
  <c r="Z24" i="6"/>
  <c r="Y27" i="6"/>
  <c r="Y29" i="6" l="1"/>
  <c r="Y34" i="6" s="1"/>
  <c r="X25" i="2" s="1"/>
  <c r="Z32" i="6"/>
  <c r="Y24" i="2"/>
  <c r="Z31" i="6"/>
  <c r="Z27" i="6"/>
  <c r="AA24" i="6"/>
  <c r="Z24" i="2" s="1"/>
  <c r="Z26" i="6"/>
  <c r="Z29" i="6" l="1"/>
  <c r="Z34" i="6" s="1"/>
  <c r="Y25" i="2" s="1"/>
  <c r="AA27" i="6"/>
  <c r="AA31" i="6"/>
  <c r="AA26" i="6"/>
  <c r="AA32" i="6"/>
  <c r="AB24" i="6"/>
  <c r="AA24" i="2" s="1"/>
  <c r="AA29" i="6" l="1"/>
  <c r="AA34" i="6" s="1"/>
  <c r="Z25" i="2" s="1"/>
  <c r="AB32" i="6"/>
  <c r="AC24" i="6"/>
  <c r="AB26" i="6"/>
  <c r="AB27" i="6"/>
  <c r="AB31" i="6"/>
  <c r="AB29" i="6" l="1"/>
  <c r="AB34" i="6" s="1"/>
  <c r="AA25" i="2" s="1"/>
  <c r="AD24" i="6"/>
  <c r="AC24" i="2" s="1"/>
  <c r="AB24" i="2"/>
  <c r="AC32" i="6"/>
  <c r="AC27" i="6"/>
  <c r="AC26" i="6"/>
  <c r="AC31" i="6"/>
  <c r="AC29" i="6" l="1"/>
  <c r="AC34" i="6" s="1"/>
  <c r="AB25" i="2" s="1"/>
  <c r="AD27" i="6"/>
  <c r="AD26" i="6"/>
  <c r="AD32" i="6"/>
  <c r="AD31" i="6"/>
  <c r="AE24" i="6"/>
  <c r="AD24" i="2" s="1"/>
  <c r="AD29" i="6" l="1"/>
  <c r="AD34" i="6" s="1"/>
  <c r="AC25" i="2" s="1"/>
  <c r="AE31" i="6"/>
  <c r="AE27" i="6"/>
  <c r="AE26" i="6"/>
  <c r="AE32" i="6"/>
  <c r="AF24" i="6"/>
  <c r="AE24" i="2" s="1"/>
  <c r="AE29" i="6" l="1"/>
  <c r="AE34" i="6" s="1"/>
  <c r="AD25" i="2" s="1"/>
  <c r="AF26" i="6"/>
  <c r="AF31" i="6"/>
  <c r="AF32" i="6"/>
  <c r="AG24" i="6"/>
  <c r="AF24" i="2" s="1"/>
  <c r="AF27" i="6"/>
  <c r="AF29" i="6" l="1"/>
  <c r="AF34" i="6" s="1"/>
  <c r="AE25" i="2" s="1"/>
  <c r="AG31" i="6"/>
  <c r="AH24" i="6"/>
  <c r="AG24" i="2" s="1"/>
  <c r="AG27" i="6"/>
  <c r="AG32" i="6"/>
  <c r="AG26" i="6"/>
  <c r="AG29" i="6" l="1"/>
  <c r="AG34" i="6" s="1"/>
  <c r="AF25" i="2" s="1"/>
  <c r="AH32" i="6"/>
  <c r="AI24" i="6"/>
  <c r="G27" i="2" s="1"/>
  <c r="AH26" i="6"/>
  <c r="AH27" i="6"/>
  <c r="AH31" i="6"/>
  <c r="AH29" i="6" l="1"/>
  <c r="AH34" i="6" s="1"/>
  <c r="AG25" i="2" s="1"/>
  <c r="AI31" i="6"/>
  <c r="AI26" i="6"/>
  <c r="AI32" i="6"/>
  <c r="AJ24" i="6"/>
  <c r="H27" i="2" s="1"/>
  <c r="AI27" i="6"/>
  <c r="AI29" i="6" l="1"/>
  <c r="AI34" i="6" s="1"/>
  <c r="G28" i="2" s="1"/>
  <c r="AJ26" i="6"/>
  <c r="AK24" i="6"/>
  <c r="I27" i="2" s="1"/>
  <c r="AJ31" i="6"/>
  <c r="AJ32" i="6"/>
  <c r="AJ27" i="6"/>
  <c r="AJ29" i="6" l="1"/>
  <c r="AJ34" i="6" s="1"/>
  <c r="H28" i="2" s="1"/>
  <c r="AK26" i="6"/>
  <c r="AK27" i="6"/>
  <c r="AK31" i="6"/>
  <c r="AK32" i="6"/>
  <c r="AL24" i="6"/>
  <c r="J27" i="2" s="1"/>
  <c r="AK29" i="6" l="1"/>
  <c r="AK34" i="6" s="1"/>
  <c r="I28" i="2" s="1"/>
  <c r="AL32" i="6"/>
  <c r="AM24" i="6"/>
  <c r="K27" i="2" s="1"/>
  <c r="AL27" i="6"/>
  <c r="AL26" i="6"/>
  <c r="AL31" i="6"/>
  <c r="B28" i="2"/>
  <c r="AL29" i="6" l="1"/>
  <c r="AL34" i="6" s="1"/>
  <c r="J28" i="2" s="1"/>
  <c r="AM27" i="6"/>
  <c r="AM31" i="6"/>
  <c r="AM32" i="6"/>
  <c r="AN24" i="6"/>
  <c r="L27" i="2" s="1"/>
  <c r="AM26" i="6"/>
  <c r="B27" i="2"/>
  <c r="AM29" i="6" l="1"/>
  <c r="AM34" i="6" s="1"/>
  <c r="K28" i="2" s="1"/>
  <c r="AN26" i="6"/>
  <c r="AN27" i="6"/>
  <c r="AN31" i="6"/>
  <c r="AN32" i="6"/>
  <c r="AO24" i="6"/>
  <c r="M27" i="2" s="1"/>
  <c r="AN29" i="6" l="1"/>
  <c r="AN34" i="6" s="1"/>
  <c r="L28" i="2" s="1"/>
  <c r="AO26" i="6"/>
  <c r="AO31" i="6"/>
  <c r="AP24" i="6"/>
  <c r="N27" i="2" s="1"/>
  <c r="AO27" i="6"/>
  <c r="AO32" i="6"/>
  <c r="AO29" i="6" l="1"/>
  <c r="AO34" i="6" s="1"/>
  <c r="M28" i="2" s="1"/>
  <c r="AP31" i="6"/>
  <c r="AP32" i="6"/>
  <c r="AQ24" i="6"/>
  <c r="O27" i="2" s="1"/>
  <c r="AP26" i="6"/>
  <c r="AP27" i="6"/>
  <c r="AP29" i="6" l="1"/>
  <c r="AP34" i="6" s="1"/>
  <c r="N28" i="2" s="1"/>
  <c r="AR24" i="6"/>
  <c r="P27" i="2" s="1"/>
  <c r="AQ32" i="6"/>
  <c r="AQ27" i="6"/>
  <c r="AQ26" i="6"/>
  <c r="AQ31" i="6"/>
  <c r="AQ29" i="6" l="1"/>
  <c r="AQ34" i="6" s="1"/>
  <c r="O28" i="2" s="1"/>
  <c r="AS24" i="6"/>
  <c r="Q27" i="2" s="1"/>
  <c r="AR26" i="6"/>
  <c r="AR32" i="6"/>
  <c r="AR31" i="6"/>
  <c r="AR27" i="6"/>
  <c r="AR29" i="6" l="1"/>
  <c r="AR34" i="6" s="1"/>
  <c r="P28" i="2" s="1"/>
  <c r="AS27" i="6"/>
  <c r="AT24" i="6"/>
  <c r="R27" i="2" s="1"/>
  <c r="AS31" i="6"/>
  <c r="AS26" i="6"/>
  <c r="AS32" i="6"/>
  <c r="AS29" i="6" l="1"/>
  <c r="AS34" i="6" s="1"/>
  <c r="Q28" i="2" s="1"/>
  <c r="AT26" i="6"/>
  <c r="AT27" i="6"/>
  <c r="AT29" i="6" s="1"/>
  <c r="AT32" i="6"/>
  <c r="AT31" i="6"/>
  <c r="AU24" i="6"/>
  <c r="S27" i="2" s="1"/>
  <c r="AT34" i="6" l="1"/>
  <c r="R28" i="2" s="1"/>
  <c r="AU32" i="6"/>
  <c r="AV24" i="6"/>
  <c r="T27" i="2" s="1"/>
  <c r="AU27" i="6"/>
  <c r="AU26" i="6"/>
  <c r="AU31" i="6"/>
  <c r="AU29" i="6" l="1"/>
  <c r="AU34" i="6" s="1"/>
  <c r="S28" i="2" s="1"/>
  <c r="AV31" i="6"/>
  <c r="AV32" i="6"/>
  <c r="AW24" i="6"/>
  <c r="U27" i="2" s="1"/>
  <c r="AV26" i="6"/>
  <c r="AV27" i="6"/>
  <c r="AV29" i="6" l="1"/>
  <c r="AV34" i="6" s="1"/>
  <c r="T28" i="2" s="1"/>
  <c r="AW31" i="6"/>
  <c r="AW32" i="6"/>
  <c r="AW26" i="6"/>
  <c r="AX24" i="6"/>
  <c r="V27" i="2" s="1"/>
  <c r="AW27" i="6"/>
  <c r="AW29" i="6" l="1"/>
  <c r="AW34" i="6" s="1"/>
  <c r="U28" i="2" s="1"/>
  <c r="AX32" i="6"/>
  <c r="AY24" i="6"/>
  <c r="W27" i="2" s="1"/>
  <c r="AX26" i="6"/>
  <c r="AX27" i="6"/>
  <c r="AX31" i="6"/>
  <c r="AX29" i="6" l="1"/>
  <c r="AX34" i="6" s="1"/>
  <c r="V28" i="2" s="1"/>
  <c r="AZ24" i="6"/>
  <c r="X27" i="2" s="1"/>
  <c r="AY26" i="6"/>
  <c r="AY27" i="6"/>
  <c r="AY31" i="6"/>
  <c r="AY32" i="6"/>
  <c r="AY29" i="6" l="1"/>
  <c r="AY34" i="6" s="1"/>
  <c r="W28" i="2" s="1"/>
  <c r="AZ26" i="6"/>
  <c r="AZ31" i="6"/>
  <c r="AZ27" i="6"/>
  <c r="BA24" i="6"/>
  <c r="Y27" i="2" s="1"/>
  <c r="AZ32" i="6"/>
  <c r="AZ29" i="6" l="1"/>
  <c r="AZ34" i="6" s="1"/>
  <c r="X28" i="2" s="1"/>
  <c r="BA26" i="6"/>
  <c r="BA27" i="6"/>
  <c r="BA31" i="6"/>
  <c r="BA32" i="6"/>
  <c r="BB24" i="6"/>
  <c r="Z27" i="2" s="1"/>
  <c r="BA29" i="6" l="1"/>
  <c r="BA34" i="6" s="1"/>
  <c r="Y28" i="2" s="1"/>
  <c r="BC24" i="6"/>
  <c r="AA27" i="2" s="1"/>
  <c r="BB27" i="6"/>
  <c r="BB26" i="6"/>
  <c r="BB32" i="6"/>
  <c r="BB31" i="6"/>
  <c r="BB29" i="6" l="1"/>
  <c r="BB34" i="6" s="1"/>
  <c r="Z28" i="2" s="1"/>
  <c r="BC27" i="6"/>
  <c r="BC31" i="6"/>
  <c r="BC32" i="6"/>
  <c r="BD24" i="6"/>
  <c r="AB27" i="2" s="1"/>
  <c r="BC26" i="6"/>
  <c r="BC29" i="6" l="1"/>
  <c r="BC34" i="6" s="1"/>
  <c r="AA28" i="2" s="1"/>
  <c r="BD26" i="6"/>
  <c r="BD27" i="6"/>
  <c r="BD29" i="6" s="1"/>
  <c r="BD31" i="6"/>
  <c r="BD32" i="6"/>
  <c r="BE24" i="6"/>
  <c r="AC27" i="2" s="1"/>
  <c r="BD34" i="6" l="1"/>
  <c r="AB28" i="2" s="1"/>
  <c r="BE27" i="6"/>
  <c r="BE31" i="6"/>
  <c r="BE32" i="6"/>
  <c r="BE26" i="6"/>
  <c r="BE29" i="6" s="1"/>
  <c r="BF24" i="6"/>
  <c r="AD27" i="2" s="1"/>
  <c r="BE34" i="6" l="1"/>
  <c r="AC28" i="2" s="1"/>
  <c r="BF26" i="6"/>
  <c r="BF27" i="6"/>
  <c r="BF31" i="6"/>
  <c r="BG24" i="6"/>
  <c r="AE27" i="2" s="1"/>
  <c r="BF32" i="6"/>
  <c r="BF29" i="6"/>
  <c r="BF34" i="6" l="1"/>
  <c r="AD28" i="2" s="1"/>
  <c r="BG27" i="6"/>
  <c r="BG26" i="6"/>
  <c r="BG29" i="6" s="1"/>
  <c r="BH24" i="6"/>
  <c r="AF27" i="2" s="1"/>
  <c r="BG32" i="6"/>
  <c r="BG31" i="6"/>
  <c r="BG34" i="6" l="1"/>
  <c r="AE28" i="2" s="1"/>
  <c r="BI24" i="6"/>
  <c r="AG27" i="2" s="1"/>
  <c r="BH26" i="6"/>
  <c r="BH27" i="6"/>
  <c r="BH31" i="6"/>
  <c r="BH32" i="6"/>
  <c r="BH29" i="6" l="1"/>
  <c r="BH34" i="6" s="1"/>
  <c r="AF28" i="2" s="1"/>
  <c r="BI32" i="6"/>
  <c r="BI26" i="6"/>
  <c r="BI27" i="6"/>
  <c r="BI31" i="6"/>
  <c r="BI29" i="6" l="1"/>
  <c r="BI34" i="6" s="1"/>
  <c r="AG28" i="2" s="1"/>
</calcChain>
</file>

<file path=xl/sharedStrings.xml><?xml version="1.0" encoding="utf-8"?>
<sst xmlns="http://schemas.openxmlformats.org/spreadsheetml/2006/main" count="89" uniqueCount="74">
  <si>
    <t>Dachbreite</t>
  </si>
  <si>
    <t>°</t>
  </si>
  <si>
    <t>A gewählt</t>
  </si>
  <si>
    <t>mm</t>
  </si>
  <si>
    <t>Einheit</t>
  </si>
  <si>
    <t>D</t>
  </si>
  <si>
    <t>Besondere Hinweise zu Ihrer Berechnung:</t>
  </si>
  <si>
    <t>0.9</t>
  </si>
  <si>
    <t>0.9.1</t>
  </si>
  <si>
    <t>Erstversion</t>
  </si>
  <si>
    <t>*Umbenennung L zu X
*Entfernung Rohrdurchmesser, Mass A bis Mittellinie geplanter Schornstein
* "Der maximal zulässige Montageabstand (D) vom First beträgt:" ersetzt durch "Das maximale Maß für A beträgt:"
* Keine Berechnungen bei Dächern &lt; 20 Grad</t>
  </si>
  <si>
    <t>0.9.2</t>
  </si>
  <si>
    <t>*Formel G22:AZ22 korrigiert</t>
  </si>
  <si>
    <t>Hinweistexte</t>
  </si>
  <si>
    <t>Flachdach</t>
  </si>
  <si>
    <t>Flachdach Giebelseite</t>
  </si>
  <si>
    <t>Flachdach Alternative VDI</t>
  </si>
  <si>
    <t>1.0</t>
  </si>
  <si>
    <t>*Abfrage Speichern bei Beenden verhindern
*Hinweis zur Aktivierung der Makros</t>
  </si>
  <si>
    <t>Bei erstmaliger Nutzung dieser Datei: Bitte bestätigen Sie die oberhalb gezeigte Sicherheitswarnung durch klicken von [Inhalt aktivieren] und akzeptieren Sie die dann erscheinende Sicherheitswarnung zu Makros</t>
  </si>
  <si>
    <t>1.0.1</t>
  </si>
  <si>
    <t>*Fußzeile Heike hinzugefügt
*Erweiterung der Tabelle bis zum rechten Rand</t>
  </si>
  <si>
    <t>Ermittlung der erforderlichen Schornsteinhöhen über Dachkante</t>
  </si>
  <si>
    <t>1.1</t>
  </si>
  <si>
    <t>nach den neuen Ableitbedingungen für Abgase - gütig ab 1. Januar 2022</t>
  </si>
  <si>
    <t>Dachformen</t>
  </si>
  <si>
    <t>Satteldach (symmetrisch)</t>
  </si>
  <si>
    <t>Pultdach</t>
  </si>
  <si>
    <t>Bitte geben Sie die Dachform an:</t>
  </si>
  <si>
    <t>1. BImSchV - §19 Verordnung über kleine und mittlere Feuerungsanlagen</t>
  </si>
  <si>
    <t>*Auswahl Dachform eingefügt
*Frontend: "Länge L" zu "Länge X"
*Datum des Inkrafttretens</t>
  </si>
  <si>
    <t>Firsthöhe soll</t>
  </si>
  <si>
    <t>Firsthöhe ist</t>
  </si>
  <si>
    <t>Länge Rohr</t>
  </si>
  <si>
    <t>Länge Rohr erforderlich</t>
  </si>
  <si>
    <t>Mindestlänge Rohr über First</t>
  </si>
  <si>
    <t>Länge Rohr bis First</t>
  </si>
  <si>
    <t>Differenz Dachkante zu Soll</t>
  </si>
  <si>
    <t>[6]</t>
  </si>
  <si>
    <t>Höhe Dachkante soll</t>
  </si>
  <si>
    <t>[5]</t>
  </si>
  <si>
    <t>Höhe Dachkante ist</t>
  </si>
  <si>
    <t>Dachneigung &lt; 20 Grad</t>
  </si>
  <si>
    <t>[2]</t>
  </si>
  <si>
    <t>Firstabstand</t>
  </si>
  <si>
    <t>Berechnung zulässig</t>
  </si>
  <si>
    <t>Diff Dachkante First ist</t>
  </si>
  <si>
    <t>Diff Dachkante First</t>
  </si>
  <si>
    <t>Differenz Firsthöhe</t>
  </si>
  <si>
    <t>Dachneigung soll</t>
  </si>
  <si>
    <t>Dachneigung ist</t>
  </si>
  <si>
    <t>Dachform gewählt</t>
  </si>
  <si>
    <t>Amax</t>
  </si>
  <si>
    <t>Breite Dachseite</t>
  </si>
  <si>
    <t>Breite Dach</t>
  </si>
  <si>
    <t>Dachneigung max</t>
  </si>
  <si>
    <t>Mindestlänge Rohr</t>
  </si>
  <si>
    <t>Toleranzwert</t>
  </si>
  <si>
    <t>2.0</t>
  </si>
  <si>
    <t>*Berechnung komplett neu und vereinfacht
-Fehler Flach-/Pultdach &lt; 20°</t>
  </si>
  <si>
    <t>Support-Code</t>
  </si>
  <si>
    <t>*Kopierschutz für Einzelplatz
*Grafiken angepasst (Dachneigung bei &lt; 20 Grad
*cm als "Vergleichsmaß" dargestellt</t>
  </si>
  <si>
    <t>2.4</t>
  </si>
  <si>
    <t>2.5</t>
  </si>
  <si>
    <t>*Maß x in der Darstellung entfernt
*Tabellenreister ausgeblendet
*keine Fehlerbehebungen</t>
  </si>
  <si>
    <t>Faktor Dachbreite (Pult)</t>
  </si>
  <si>
    <t>2.5.4</t>
  </si>
  <si>
    <t>Fehler Pultdach korrigiert</t>
  </si>
  <si>
    <t>Berechnung zulässig (ohne Flachdach)</t>
  </si>
  <si>
    <t>Berechnung zulässig (Flachdach)</t>
  </si>
  <si>
    <t>Version: 2.6 / 10.08.2022</t>
  </si>
  <si>
    <t>2.6</t>
  </si>
  <si>
    <t>Änderung der Berechnung Flachdach: VDI 3781 Blatt 4 / 6.2.1.2.3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</si>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</sst>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Black"/>
      <family val="2"/>
    </font>
    <font>
      <sz val="11"/>
      <name val="Arial Black"/>
      <family val="2"/>
    </font>
    <font>
      <b/>
      <sz val="26"/>
      <name val="Wingdings"/>
      <charset val="2"/>
    </font>
    <font>
      <sz val="11"/>
      <color theme="9"/>
      <name val="Calibri"/>
      <family val="2"/>
      <scheme val="minor"/>
    </font>
    <font>
      <sz val="9"/>
      <color rgb="FF00509D"/>
      <name val="Arial"/>
      <family val="2"/>
    </font>
    <font>
      <b/>
      <sz val="9"/>
      <color rgb="FF00509D"/>
      <name val="Arial"/>
      <family val="2"/>
    </font>
    <font>
      <b/>
      <sz val="22"/>
      <color theme="9"/>
      <name val="Arial Black"/>
      <family val="2"/>
    </font>
    <font>
      <sz val="11"/>
      <color theme="9"/>
      <name val="Arial Black"/>
      <family val="2"/>
    </font>
    <font>
      <b/>
      <sz val="22"/>
      <color theme="9"/>
      <name val="Calibri"/>
      <family val="2"/>
      <scheme val="minor"/>
    </font>
    <font>
      <sz val="12"/>
      <color rgb="FF00509D"/>
      <name val="Arial Black"/>
      <family val="2"/>
    </font>
    <font>
      <sz val="10"/>
      <color rgb="FFFF0000"/>
      <name val="Calibri"/>
      <family val="2"/>
      <scheme val="minor"/>
    </font>
    <font>
      <sz val="10"/>
      <color theme="9"/>
      <name val="Arial"/>
      <family val="2"/>
    </font>
    <font>
      <sz val="9"/>
      <color theme="1"/>
      <name val="Calibri"/>
      <family val="2"/>
      <scheme val="minor"/>
    </font>
    <font>
      <sz val="9"/>
      <color rgb="FF00509D"/>
      <name val="Calibri"/>
      <family val="2"/>
      <scheme val="minor"/>
    </font>
    <font>
      <b/>
      <sz val="12"/>
      <color rgb="FF00509D"/>
      <name val="Arial"/>
      <family val="2"/>
    </font>
    <font>
      <sz val="12"/>
      <name val="Arial Black"/>
      <family val="2"/>
    </font>
    <font>
      <b/>
      <sz val="12"/>
      <name val="Arial"/>
      <family val="2"/>
    </font>
    <font>
      <b/>
      <sz val="9"/>
      <name val="Arial"/>
      <family val="2"/>
    </font>
    <font>
      <b/>
      <sz val="11"/>
      <name val="Arial"/>
      <family val="2"/>
    </font>
    <font>
      <b/>
      <sz val="11"/>
      <color rgb="FFCF1A22"/>
      <name val="Arial Black"/>
      <family val="2"/>
    </font>
    <font>
      <sz val="11"/>
      <color rgb="FF0367A6"/>
      <name val="Calibri"/>
      <family val="2"/>
      <scheme val="minor"/>
    </font>
    <font>
      <sz val="10"/>
      <name val="Arial"/>
      <family val="2"/>
    </font>
    <font>
      <sz val="10"/>
      <color theme="1"/>
      <name val="Arial"/>
      <family val="2"/>
    </font>
    <font>
      <sz val="8"/>
      <color theme="1"/>
      <name val="Calibri"/>
      <family val="2"/>
      <scheme val="minor"/>
    </font>
    <font>
      <b/>
      <sz val="16"/>
      <color rgb="FF00509D"/>
      <name val="Arial Black"/>
      <family val="2"/>
    </font>
    <font>
      <sz val="16"/>
      <color rgb="FF00509D"/>
      <name val="Arial Black"/>
      <family val="2"/>
    </font>
    <font>
      <b/>
      <sz val="11"/>
      <color rgb="FF00509D"/>
      <name val="Calibri"/>
      <family val="2"/>
      <scheme val="minor"/>
    </font>
    <font>
      <sz val="11"/>
      <color rgb="FF00509D"/>
      <name val="Calibri"/>
      <family val="2"/>
      <scheme val="minor"/>
    </font>
    <font>
      <sz val="8"/>
      <color rgb="FF00509D"/>
      <name val="Calibri"/>
      <family val="2"/>
      <scheme val="minor"/>
    </font>
    <font>
      <b/>
      <sz val="11"/>
      <color rgb="FF00509D"/>
      <name val="Arial Black"/>
      <family val="2"/>
    </font>
    <font>
      <b/>
      <sz val="11"/>
      <color theme="0" tint="-0.499984740745262"/>
      <name val="Arial Black"/>
      <family val="2"/>
    </font>
    <font>
      <sz val="8"/>
      <color theme="0" tint="-0.499984740745262"/>
      <name val="Arial"/>
      <family val="2"/>
    </font>
    <font>
      <sz val="8"/>
      <color rgb="FF00509D"/>
      <name val="Arial"/>
      <family val="2"/>
    </font>
    <font>
      <b/>
      <sz val="18"/>
      <color rgb="FF00509D"/>
      <name val="Calibri"/>
      <family val="2"/>
      <scheme val="minor"/>
    </font>
    <font>
      <u/>
      <sz val="11"/>
      <color theme="10"/>
      <name val="Calibri"/>
      <family val="2"/>
      <scheme val="minor"/>
    </font>
    <font>
      <sz val="11"/>
      <color theme="10"/>
      <name val="Calibri"/>
      <family val="2"/>
      <scheme val="minor"/>
    </font>
    <font>
      <b/>
      <sz val="12"/>
      <color rgb="FF00509D"/>
      <name val="Calibri"/>
      <family val="2"/>
      <scheme val="minor"/>
    </font>
    <font>
      <b/>
      <sz val="20"/>
      <color rgb="FF00509D"/>
      <name val="Arial Black"/>
      <family val="2"/>
    </font>
    <font>
      <sz val="20"/>
      <color rgb="FF00509D"/>
      <name val="Arial Black"/>
      <family val="2"/>
    </font>
    <font>
      <sz val="9"/>
      <name val="Arial"/>
      <family val="2"/>
    </font>
    <font>
      <sz val="9"/>
      <color theme="1"/>
      <name val="Arial"/>
      <family val="2"/>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rgb="FF0367A6"/>
      </left>
      <right style="thin">
        <color auto="1"/>
      </right>
      <top style="thin">
        <color rgb="FF0367A6"/>
      </top>
      <bottom style="thin">
        <color rgb="FF0367A6"/>
      </bottom>
      <diagonal/>
    </border>
    <border>
      <left style="thin">
        <color auto="1"/>
      </left>
      <right style="thin">
        <color auto="1"/>
      </right>
      <top style="thin">
        <color rgb="FF0367A6"/>
      </top>
      <bottom style="thin">
        <color rgb="FF0367A6"/>
      </bottom>
      <diagonal/>
    </border>
    <border>
      <left style="thin">
        <color auto="1"/>
      </left>
      <right style="thin">
        <color rgb="FF0367A6"/>
      </right>
      <top style="thin">
        <color rgb="FF0367A6"/>
      </top>
      <bottom style="thin">
        <color rgb="FF0367A6"/>
      </bottom>
      <diagonal/>
    </border>
    <border>
      <left/>
      <right/>
      <top/>
      <bottom style="medium">
        <color rgb="FF00509D"/>
      </bottom>
      <diagonal/>
    </border>
  </borders>
  <cellStyleXfs count="2">
    <xf numFmtId="0" fontId="0" fillId="0" borderId="0"/>
    <xf numFmtId="0" fontId="38" fillId="0" borderId="0" applyNumberFormat="0" applyFill="0" applyBorder="0" applyAlignment="0" applyProtection="0"/>
  </cellStyleXfs>
  <cellXfs count="114">
    <xf numFmtId="0" fontId="0" fillId="0" borderId="0" xfId="0"/>
    <xf numFmtId="0" fontId="2" fillId="0" borderId="0" xfId="0" applyFont="1"/>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vertical="center"/>
    </xf>
    <xf numFmtId="3" fontId="8" fillId="0" borderId="0" xfId="0" applyNumberFormat="1" applyFont="1" applyAlignment="1">
      <alignment horizontal="center" vertical="center"/>
    </xf>
    <xf numFmtId="0" fontId="0" fillId="0" borderId="0" xfId="0" applyFill="1" applyProtection="1"/>
    <xf numFmtId="0" fontId="8" fillId="0" borderId="0" xfId="0" applyFont="1" applyAlignment="1">
      <alignment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4" fillId="0" borderId="0" xfId="0" applyFont="1" applyAlignment="1">
      <alignment horizontal="center" vertical="top"/>
    </xf>
    <xf numFmtId="0" fontId="0" fillId="0" borderId="0" xfId="0" applyAlignment="1">
      <alignment wrapText="1"/>
    </xf>
    <xf numFmtId="0" fontId="10" fillId="0" borderId="0" xfId="0" applyFont="1" applyBorder="1" applyAlignment="1">
      <alignment horizontal="center" vertical="center"/>
    </xf>
    <xf numFmtId="0" fontId="16" fillId="0" borderId="0" xfId="0" applyFont="1" applyAlignment="1">
      <alignment horizontal="right"/>
    </xf>
    <xf numFmtId="0" fontId="13" fillId="0" borderId="0" xfId="0" applyFont="1" applyAlignment="1">
      <alignment horizontal="left" vertical="top"/>
    </xf>
    <xf numFmtId="0" fontId="0" fillId="0" borderId="0" xfId="0" applyAlignment="1">
      <alignment horizontal="left"/>
    </xf>
    <xf numFmtId="0" fontId="18" fillId="0" borderId="0" xfId="0" applyFont="1" applyAlignment="1">
      <alignment horizontal="left" vertical="top"/>
    </xf>
    <xf numFmtId="3" fontId="0" fillId="0" borderId="0" xfId="0" applyNumberFormat="1"/>
    <xf numFmtId="0" fontId="0" fillId="0" borderId="0" xfId="0" applyAlignment="1">
      <alignment horizontal="center"/>
    </xf>
    <xf numFmtId="0" fontId="1" fillId="0" borderId="0" xfId="0" applyFont="1"/>
    <xf numFmtId="49" fontId="0" fillId="0" borderId="0" xfId="0" applyNumberFormat="1" applyAlignment="1">
      <alignment vertical="top"/>
    </xf>
    <xf numFmtId="0" fontId="20" fillId="0" borderId="0" xfId="0" applyFont="1" applyAlignment="1">
      <alignment horizontal="left" vertical="top"/>
    </xf>
    <xf numFmtId="0" fontId="2" fillId="0" borderId="0" xfId="0" applyFont="1" applyAlignment="1">
      <alignment horizontal="left"/>
    </xf>
    <xf numFmtId="0" fontId="21" fillId="0" borderId="0" xfId="0" applyFont="1" applyFill="1" applyAlignment="1">
      <alignment horizontal="center"/>
    </xf>
    <xf numFmtId="0" fontId="22" fillId="0" borderId="0" xfId="0" applyFont="1"/>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0" xfId="0" applyFont="1" applyFill="1" applyAlignment="1" applyProtection="1">
      <alignment horizontal="center" vertical="center"/>
    </xf>
    <xf numFmtId="0" fontId="23" fillId="0" borderId="0" xfId="0" applyFont="1" applyAlignment="1">
      <alignment horizontal="center" vertical="center"/>
    </xf>
    <xf numFmtId="0" fontId="25" fillId="0" borderId="0" xfId="0" applyFont="1" applyAlignment="1">
      <alignment vertical="top"/>
    </xf>
    <xf numFmtId="0" fontId="25" fillId="0" borderId="0" xfId="0" applyFont="1" applyAlignment="1">
      <alignment horizontal="center" vertical="top"/>
    </xf>
    <xf numFmtId="0" fontId="0" fillId="0" borderId="0" xfId="0" applyAlignment="1"/>
    <xf numFmtId="0" fontId="27" fillId="0" borderId="0" xfId="0" applyFont="1" applyAlignment="1">
      <alignment horizontal="right" vertical="center"/>
    </xf>
    <xf numFmtId="0" fontId="0" fillId="0" borderId="0" xfId="0" applyProtection="1">
      <protection locked="0"/>
    </xf>
    <xf numFmtId="0" fontId="31" fillId="0" borderId="0" xfId="0" applyFont="1" applyBorder="1"/>
    <xf numFmtId="0" fontId="32" fillId="0" borderId="0" xfId="0" applyFont="1" applyBorder="1" applyAlignment="1">
      <alignment horizontal="right" vertical="center"/>
    </xf>
    <xf numFmtId="0" fontId="32" fillId="0" borderId="0" xfId="0" applyFont="1" applyBorder="1" applyAlignment="1">
      <alignment horizontal="right"/>
    </xf>
    <xf numFmtId="0" fontId="33" fillId="0" borderId="0" xfId="0" applyFont="1" applyFill="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top"/>
    </xf>
    <xf numFmtId="0" fontId="35" fillId="0" borderId="0" xfId="0" applyFont="1" applyAlignment="1">
      <alignment horizontal="center" vertical="top"/>
    </xf>
    <xf numFmtId="0" fontId="31" fillId="0" borderId="0" xfId="0" applyFont="1"/>
    <xf numFmtId="0" fontId="31" fillId="0" borderId="0" xfId="0" applyFont="1" applyFill="1" applyProtection="1"/>
    <xf numFmtId="0" fontId="31"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6" fillId="0" borderId="0" xfId="0" applyFont="1" applyBorder="1" applyAlignment="1">
      <alignment horizontal="right" vertical="center"/>
    </xf>
    <xf numFmtId="0" fontId="9" fillId="0" borderId="4" xfId="0" applyFont="1" applyBorder="1" applyAlignment="1">
      <alignment horizontal="left" vertical="center"/>
    </xf>
    <xf numFmtId="0" fontId="9" fillId="0" borderId="4" xfId="0" applyFont="1" applyBorder="1" applyAlignment="1">
      <alignment vertical="center"/>
    </xf>
    <xf numFmtId="3" fontId="8" fillId="0" borderId="4" xfId="0" applyNumberFormat="1" applyFont="1" applyBorder="1" applyAlignment="1">
      <alignment horizontal="center" vertical="center"/>
    </xf>
    <xf numFmtId="0" fontId="0" fillId="0" borderId="4" xfId="0" applyBorder="1"/>
    <xf numFmtId="0" fontId="17" fillId="0" borderId="4" xfId="0" applyFont="1" applyBorder="1" applyAlignment="1">
      <alignment horizontal="right"/>
    </xf>
    <xf numFmtId="0" fontId="39" fillId="0" borderId="0" xfId="1" applyFont="1" applyBorder="1" applyAlignment="1" applyProtection="1">
      <alignment horizontal="center" vertical="center"/>
      <protection locked="0"/>
    </xf>
    <xf numFmtId="0" fontId="31" fillId="2" borderId="0" xfId="0" applyFont="1" applyFill="1"/>
    <xf numFmtId="0" fontId="41" fillId="0" borderId="0" xfId="0" applyFont="1" applyAlignment="1">
      <alignment horizontal="left"/>
    </xf>
    <xf numFmtId="0" fontId="42" fillId="0" borderId="0" xfId="0" applyFont="1" applyAlignment="1">
      <alignment horizontal="left"/>
    </xf>
    <xf numFmtId="0" fontId="19" fillId="0" borderId="0" xfId="0" applyFont="1" applyAlignment="1">
      <alignment horizontal="left" vertical="top"/>
    </xf>
    <xf numFmtId="0" fontId="2" fillId="0" borderId="0" xfId="0" applyFont="1" applyAlignment="1">
      <alignment horizontal="left"/>
    </xf>
    <xf numFmtId="0" fontId="40" fillId="2" borderId="0" xfId="0" applyFont="1" applyFill="1" applyAlignment="1">
      <alignment horizontal="center" vertical="center"/>
    </xf>
    <xf numFmtId="0" fontId="30" fillId="0" borderId="0" xfId="0" applyFont="1" applyBorder="1" applyAlignment="1"/>
    <xf numFmtId="0" fontId="31" fillId="0" borderId="0" xfId="0" applyFont="1" applyBorder="1" applyAlignment="1"/>
    <xf numFmtId="0" fontId="24" fillId="0" borderId="0" xfId="0" applyFont="1" applyAlignment="1">
      <alignment horizontal="center" vertical="top" wrapText="1"/>
    </xf>
    <xf numFmtId="0" fontId="24" fillId="0" borderId="0" xfId="0" applyFont="1" applyAlignment="1">
      <alignment horizontal="center" vertical="top"/>
    </xf>
    <xf numFmtId="3" fontId="31" fillId="0" borderId="0" xfId="0" applyNumberFormat="1" applyFont="1" applyAlignment="1">
      <alignment horizontal="center" vertical="center"/>
    </xf>
    <xf numFmtId="3" fontId="31" fillId="0" borderId="0" xfId="0" applyNumberFormat="1" applyFont="1" applyAlignment="1">
      <alignment horizontal="center" vertical="top"/>
    </xf>
    <xf numFmtId="0" fontId="28" fillId="0" borderId="0" xfId="0" applyFont="1" applyAlignment="1">
      <alignment horizontal="left"/>
    </xf>
    <xf numFmtId="0" fontId="29" fillId="0" borderId="0" xfId="0" applyFont="1" applyAlignment="1">
      <alignment horizontal="left"/>
    </xf>
    <xf numFmtId="3" fontId="37" fillId="2" borderId="0" xfId="0" applyNumberFormat="1" applyFont="1" applyFill="1" applyAlignment="1" applyProtection="1">
      <alignment vertical="center"/>
      <protection locked="0"/>
    </xf>
    <xf numFmtId="0" fontId="31" fillId="2" borderId="0" xfId="0" applyFont="1" applyFill="1" applyAlignment="1" applyProtection="1">
      <protection locked="0"/>
    </xf>
    <xf numFmtId="0" fontId="5" fillId="0" borderId="0" xfId="0" applyFont="1" applyFill="1" applyAlignment="1">
      <alignment vertical="center"/>
    </xf>
    <xf numFmtId="0" fontId="2" fillId="0" borderId="0" xfId="0" applyFont="1" applyAlignment="1"/>
    <xf numFmtId="0" fontId="8" fillId="0" borderId="0" xfId="0" applyFont="1" applyAlignment="1">
      <alignment horizontal="center"/>
    </xf>
    <xf numFmtId="0" fontId="31" fillId="0" borderId="0" xfId="0" applyFont="1" applyAlignment="1"/>
    <xf numFmtId="0" fontId="43" fillId="0" borderId="0" xfId="0" applyFont="1" applyFill="1" applyAlignment="1" applyProtection="1">
      <alignment horizontal="center" vertical="center"/>
    </xf>
    <xf numFmtId="0" fontId="44" fillId="0" borderId="0" xfId="0" applyFont="1" applyAlignment="1">
      <alignment horizontal="center"/>
    </xf>
    <xf numFmtId="3" fontId="35" fillId="0" borderId="0" xfId="0" applyNumberFormat="1" applyFont="1" applyFill="1" applyAlignment="1">
      <alignment horizontal="right" vertical="top"/>
    </xf>
    <xf numFmtId="0" fontId="35" fillId="0" borderId="0" xfId="0" applyFont="1" applyFill="1" applyAlignment="1">
      <alignment horizontal="right" vertical="top"/>
    </xf>
    <xf numFmtId="0" fontId="25" fillId="0" borderId="0" xfId="0" applyFont="1" applyAlignment="1">
      <alignment vertical="top"/>
    </xf>
    <xf numFmtId="1" fontId="37" fillId="0" borderId="0" xfId="0" applyNumberFormat="1" applyFont="1" applyFill="1" applyBorder="1" applyAlignment="1" applyProtection="1">
      <alignment vertical="center"/>
      <protection locked="0"/>
    </xf>
    <xf numFmtId="1" fontId="31" fillId="0" borderId="0" xfId="0" applyNumberFormat="1" applyFont="1" applyFill="1" applyBorder="1" applyAlignment="1" applyProtection="1">
      <protection locked="0"/>
    </xf>
    <xf numFmtId="0" fontId="5" fillId="0" borderId="0" xfId="0" applyFont="1" applyAlignment="1">
      <alignment vertical="center"/>
    </xf>
    <xf numFmtId="0" fontId="21" fillId="0" borderId="0" xfId="0" applyFont="1" applyAlignment="1">
      <alignment horizontal="center" vertical="center" wrapText="1"/>
    </xf>
    <xf numFmtId="20" fontId="37" fillId="0" borderId="0" xfId="0" applyNumberFormat="1" applyFont="1" applyFill="1" applyAlignment="1" applyProtection="1">
      <alignment vertical="center"/>
      <protection locked="0"/>
    </xf>
    <xf numFmtId="20" fontId="31" fillId="0" borderId="0" xfId="0" applyNumberFormat="1" applyFont="1" applyFill="1" applyAlignment="1" applyProtection="1">
      <alignment vertical="center"/>
      <protection locked="0"/>
    </xf>
    <xf numFmtId="0" fontId="2" fillId="0" borderId="0" xfId="0" applyFont="1" applyAlignment="1">
      <alignment vertical="center"/>
    </xf>
    <xf numFmtId="3" fontId="25" fillId="0" borderId="0" xfId="0" applyNumberFormat="1" applyFont="1" applyAlignment="1">
      <alignment horizontal="right" vertical="top"/>
    </xf>
    <xf numFmtId="3" fontId="26" fillId="0" borderId="0" xfId="0" applyNumberFormat="1" applyFont="1" applyAlignment="1">
      <alignment horizontal="right" vertical="top"/>
    </xf>
    <xf numFmtId="0" fontId="35" fillId="0" borderId="0" xfId="0" applyFont="1" applyAlignment="1">
      <alignment vertical="center"/>
    </xf>
    <xf numFmtId="0" fontId="14" fillId="0" borderId="0" xfId="0" applyFont="1" applyFill="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12" fillId="0" borderId="0" xfId="0" applyFont="1" applyBorder="1" applyAlignment="1">
      <alignment horizontal="left" vertical="center"/>
    </xf>
    <xf numFmtId="0" fontId="7" fillId="0" borderId="0" xfId="0" applyFont="1" applyBorder="1" applyAlignment="1">
      <alignment horizontal="left" vertical="center"/>
    </xf>
    <xf numFmtId="3" fontId="10" fillId="0" borderId="0" xfId="0" applyNumberFormat="1"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wrapText="1"/>
    </xf>
    <xf numFmtId="0" fontId="7" fillId="0" borderId="0" xfId="0" applyFont="1" applyBorder="1" applyAlignment="1">
      <alignment vertical="center"/>
    </xf>
    <xf numFmtId="0" fontId="1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5" fillId="0" borderId="0" xfId="0" applyFont="1" applyBorder="1" applyAlignment="1">
      <alignment horizontal="center" vertical="center"/>
    </xf>
    <xf numFmtId="0" fontId="26" fillId="0" borderId="0" xfId="0" applyFont="1" applyBorder="1" applyAlignment="1">
      <alignment vertical="center"/>
    </xf>
  </cellXfs>
  <cellStyles count="2">
    <cellStyle name="Link" xfId="1" builtinId="8"/>
    <cellStyle name="Standard" xfId="0" builtinId="0"/>
  </cellStyles>
  <dxfs count="21">
    <dxf>
      <border>
        <left/>
        <right/>
        <top/>
        <bottom/>
        <vertical/>
        <horizontal/>
      </border>
    </dxf>
    <dxf>
      <border>
        <left/>
        <right/>
        <top/>
        <bottom/>
        <vertical/>
        <horizontal/>
      </border>
    </dxf>
    <dxf>
      <border>
        <left style="thin">
          <color rgb="FF00509D"/>
        </left>
        <right style="thin">
          <color rgb="FF00509D"/>
        </right>
        <top style="thin">
          <color rgb="FF00509D"/>
        </top>
        <bottom style="thin">
          <color rgb="FF00509D"/>
        </bottom>
        <vertical/>
        <horizontal/>
      </border>
    </dxf>
    <dxf>
      <border>
        <left style="thin">
          <color rgb="FF00509D"/>
        </left>
        <right style="thin">
          <color rgb="FF00509D"/>
        </right>
        <top style="thin">
          <color rgb="FF00509D"/>
        </top>
        <bottom style="thin">
          <color rgb="FF00509D"/>
        </bottom>
        <vertical/>
        <horizontal/>
      </border>
    </dxf>
    <dxf>
      <font>
        <color theme="0"/>
      </font>
      <fill>
        <patternFill>
          <bgColor rgb="FF00509D"/>
        </patternFill>
      </fill>
      <border>
        <left/>
        <right/>
        <top/>
        <bottom/>
      </border>
    </dxf>
    <dxf>
      <fill>
        <patternFill>
          <bgColor theme="8" tint="0.79998168889431442"/>
        </patternFill>
      </fill>
    </dxf>
    <dxf>
      <fill>
        <patternFill>
          <bgColor theme="8" tint="0.79998168889431442"/>
        </patternFill>
      </fill>
    </dxf>
    <dxf>
      <font>
        <b val="0"/>
        <i val="0"/>
        <color theme="0"/>
      </font>
      <fill>
        <patternFill patternType="solid">
          <fgColor auto="1"/>
          <bgColor rgb="FF00509D"/>
        </patternFill>
      </fill>
    </dxf>
    <dxf>
      <font>
        <b val="0"/>
        <i val="0"/>
        <color theme="0"/>
      </font>
      <fill>
        <patternFill patternType="solid">
          <fgColor auto="1"/>
          <bgColor rgb="FF00509D"/>
        </patternFill>
      </fill>
    </dxf>
    <dxf>
      <font>
        <color theme="0"/>
      </font>
      <fill>
        <patternFill>
          <bgColor rgb="FF00509D"/>
        </patternFill>
      </fill>
      <border>
        <left/>
        <right/>
        <top/>
        <bottom/>
      </border>
    </dxf>
    <dxf>
      <font>
        <color theme="9"/>
      </font>
    </dxf>
    <dxf>
      <font>
        <color rgb="FFFF0000"/>
      </font>
    </dxf>
    <dxf>
      <border>
        <right style="thin">
          <color rgb="FF0367A6"/>
        </right>
        <top style="thin">
          <color rgb="FF0367A6"/>
        </top>
        <bottom style="thin">
          <color rgb="FF0367A6"/>
        </bottom>
        <vertical/>
        <horizontal/>
      </border>
    </dxf>
    <dxf>
      <border>
        <right style="thin">
          <color rgb="FF00509D"/>
        </right>
        <top style="thin">
          <color rgb="FF00509D"/>
        </top>
        <bottom style="thin">
          <color rgb="FF00509D"/>
        </bottom>
        <vertical/>
        <horizontal/>
      </border>
    </dxf>
    <dxf>
      <font>
        <color auto="1"/>
      </font>
      <fill>
        <patternFill>
          <bgColor theme="8" tint="0.79998168889431442"/>
        </patternFill>
      </fill>
    </dxf>
    <dxf>
      <border>
        <right style="thin">
          <color rgb="FF00509D"/>
        </right>
        <top style="thin">
          <color rgb="FF00509D"/>
        </top>
        <bottom style="thin">
          <color rgb="FF00509D"/>
        </bottom>
        <vertical/>
        <horizontal/>
      </border>
    </dxf>
    <dxf>
      <border>
        <top style="thin">
          <color rgb="FF00509D"/>
        </top>
        <bottom style="thin">
          <color rgb="FF00509D"/>
        </bottom>
        <vertical/>
        <horizontal/>
      </border>
    </dxf>
    <dxf>
      <font>
        <color rgb="FFFF0000"/>
      </font>
    </dxf>
    <dxf>
      <font>
        <color rgb="FFFF0000"/>
      </font>
    </dxf>
    <dxf>
      <font>
        <color theme="9"/>
      </font>
    </dxf>
    <dxf>
      <font>
        <color rgb="FFFF0000"/>
      </font>
    </dxf>
  </dxfs>
  <tableStyles count="0" defaultTableStyle="TableStyleMedium2" defaultPivotStyle="PivotStyleLight16"/>
  <colors>
    <mruColors>
      <color rgb="FF00509D"/>
      <color rgb="FF0367A6"/>
      <color rgb="FF4BB2F2"/>
      <color rgb="FFA2CDF2"/>
      <color rgb="FFCF1A22"/>
      <color rgb="FFF7D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236220</xdr:colOff>
          <xdr:row>32</xdr:row>
          <xdr:rowOff>144780</xdr:rowOff>
        </xdr:from>
        <xdr:to>
          <xdr:col>12</xdr:col>
          <xdr:colOff>784860</xdr:colOff>
          <xdr:row>35</xdr:row>
          <xdr:rowOff>152400</xdr:rowOff>
        </xdr:to>
        <xdr:sp macro="" textlink="">
          <xdr:nvSpPr>
            <xdr:cNvPr id="4098" name="CommandButton1"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33</xdr:row>
          <xdr:rowOff>38100</xdr:rowOff>
        </xdr:from>
        <xdr:to>
          <xdr:col>8</xdr:col>
          <xdr:colOff>45720</xdr:colOff>
          <xdr:row>35</xdr:row>
          <xdr:rowOff>45720</xdr:rowOff>
        </xdr:to>
        <xdr:sp macro="" textlink="">
          <xdr:nvSpPr>
            <xdr:cNvPr id="4099" name="CheckBox1"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701040</xdr:colOff>
      <xdr:row>9</xdr:row>
      <xdr:rowOff>0</xdr:rowOff>
    </xdr:from>
    <xdr:to>
      <xdr:col>12</xdr:col>
      <xdr:colOff>746760</xdr:colOff>
      <xdr:row>33</xdr:row>
      <xdr:rowOff>30480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701040" y="2385060"/>
          <a:ext cx="9555480" cy="441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2000" b="1">
              <a:solidFill>
                <a:srgbClr val="00509D"/>
              </a:solidFill>
              <a:effectLst/>
              <a:latin typeface="Arial Black" panose="020B0A04020102020204" pitchFamily="34" charset="0"/>
              <a:ea typeface="+mn-ea"/>
              <a:cs typeface="+mn-cs"/>
            </a:rPr>
            <a:t>Willkommen bei Jeremias Abgastechnik</a:t>
          </a:r>
          <a:endParaRPr lang="de-DE" sz="2000">
            <a:solidFill>
              <a:srgbClr val="00509D"/>
            </a:solidFill>
            <a:effectLst/>
            <a:latin typeface="Arial Black" panose="020B0A04020102020204" pitchFamily="34" charset="0"/>
            <a:ea typeface="+mn-ea"/>
            <a:cs typeface="+mn-cs"/>
          </a:endParaRPr>
        </a:p>
        <a:p>
          <a:r>
            <a:rPr lang="de-DE" sz="1200" b="1">
              <a:solidFill>
                <a:schemeClr val="dk1"/>
              </a:solidFill>
              <a:effectLst/>
              <a:latin typeface="+mn-lt"/>
              <a:ea typeface="+mn-ea"/>
              <a:cs typeface="+mn-cs"/>
            </a:rPr>
            <a:t>Bitte lesen Sie nachfolgende Hinweise durch und bestätigen diese. Erst dann steht Ihnen die Berechnung zur Verfügung.</a:t>
          </a:r>
        </a:p>
        <a:p>
          <a:endParaRPr lang="de-DE" sz="12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200">
              <a:solidFill>
                <a:schemeClr val="dk1"/>
              </a:solidFill>
              <a:effectLst/>
              <a:latin typeface="+mn-lt"/>
              <a:ea typeface="+mn-ea"/>
              <a:cs typeface="+mn-cs"/>
            </a:rPr>
            <a:t>Dieses Programm ist eine vereinfachte Planungshilfe nach 1. BImSchV §19 (1). Die alternativ anwendbaren Vorgaben nach VDI 3781 Blatt 4 werden hier nicht berücksichtigt.</a:t>
          </a:r>
        </a:p>
        <a:p>
          <a:r>
            <a:rPr lang="de-DE" sz="1200">
              <a:solidFill>
                <a:schemeClr val="dk1"/>
              </a:solidFill>
              <a:effectLst/>
              <a:latin typeface="+mn-lt"/>
              <a:ea typeface="+mn-ea"/>
              <a:cs typeface="+mn-cs"/>
            </a:rPr>
            <a:t> </a:t>
          </a:r>
        </a:p>
        <a:p>
          <a:r>
            <a:rPr lang="de-DE" sz="1200">
              <a:solidFill>
                <a:schemeClr val="dk1"/>
              </a:solidFill>
              <a:effectLst/>
              <a:latin typeface="+mn-lt"/>
              <a:ea typeface="+mn-ea"/>
              <a:cs typeface="+mn-cs"/>
            </a:rPr>
            <a:t>Diese Datei ist eine Hilfestellung zur mathematischen Ermittlung der erforderlichen Schornsteinhöhen ab </a:t>
          </a:r>
          <a:r>
            <a:rPr lang="de-DE" sz="1200" b="1">
              <a:solidFill>
                <a:schemeClr val="dk1"/>
              </a:solidFill>
              <a:effectLst/>
              <a:latin typeface="+mn-lt"/>
              <a:ea typeface="+mn-ea"/>
              <a:cs typeface="+mn-cs"/>
            </a:rPr>
            <a:t>Dachkante</a:t>
          </a:r>
          <a:r>
            <a:rPr lang="de-DE" sz="1200">
              <a:solidFill>
                <a:schemeClr val="dk1"/>
              </a:solidFill>
              <a:effectLst/>
              <a:latin typeface="+mn-lt"/>
              <a:ea typeface="+mn-ea"/>
              <a:cs typeface="+mn-cs"/>
            </a:rPr>
            <a:t>.</a:t>
          </a:r>
        </a:p>
        <a:p>
          <a:endParaRPr lang="de-DE" sz="1200">
            <a:solidFill>
              <a:sysClr val="windowText" lastClr="000000"/>
            </a:solidFill>
          </a:endParaRPr>
        </a:p>
        <a:p>
          <a:r>
            <a:rPr lang="de-DE" sz="1200" u="sng">
              <a:solidFill>
                <a:schemeClr val="dk1"/>
              </a:solidFill>
              <a:effectLst/>
              <a:latin typeface="+mn-lt"/>
              <a:ea typeface="+mn-ea"/>
              <a:cs typeface="+mn-cs"/>
            </a:rPr>
            <a:t>Weitere gesetzliche Vorgaben sind nicht berücksichtigt worden. </a:t>
          </a:r>
        </a:p>
        <a:p>
          <a:r>
            <a:rPr lang="de-DE" sz="1200" u="sng">
              <a:solidFill>
                <a:schemeClr val="dk1"/>
              </a:solidFill>
              <a:effectLst/>
              <a:latin typeface="+mn-lt"/>
              <a:ea typeface="+mn-ea"/>
              <a:cs typeface="+mn-cs"/>
            </a:rPr>
            <a:t> </a:t>
          </a:r>
          <a:endParaRPr lang="de-DE" sz="1200">
            <a:solidFill>
              <a:schemeClr val="dk1"/>
            </a:solidFill>
            <a:effectLst/>
            <a:latin typeface="+mn-lt"/>
            <a:ea typeface="+mn-ea"/>
            <a:cs typeface="+mn-cs"/>
          </a:endParaRPr>
        </a:p>
        <a:p>
          <a:r>
            <a:rPr lang="de-DE" sz="1200">
              <a:solidFill>
                <a:schemeClr val="dk1"/>
              </a:solidFill>
              <a:effectLst/>
              <a:latin typeface="+mn-lt"/>
              <a:ea typeface="+mn-ea"/>
              <a:cs typeface="+mn-cs"/>
            </a:rPr>
            <a:t>Achten Sie bitte auf jeden Fall weiterhin darauf, dass Mündungsöffnungen (feste Brennstoffe bis 50 kW) im Umkreis von 15m Öffnungen (Fenster o.ä.) um 1m überragen müssen. Dieser Umkreis vergrößert sich um 2m je weitere angefangene 50 kW bis auf höchstens 40m.</a:t>
          </a:r>
        </a:p>
        <a:p>
          <a:br>
            <a:rPr lang="de-DE" sz="1200">
              <a:solidFill>
                <a:schemeClr val="dk1"/>
              </a:solidFill>
              <a:effectLst/>
              <a:latin typeface="+mn-lt"/>
              <a:ea typeface="+mn-ea"/>
              <a:cs typeface="+mn-cs"/>
            </a:rPr>
          </a:br>
          <a:r>
            <a:rPr lang="de-DE" sz="1200">
              <a:solidFill>
                <a:schemeClr val="dk1"/>
              </a:solidFill>
              <a:effectLst/>
              <a:latin typeface="+mn-lt"/>
              <a:ea typeface="+mn-ea"/>
              <a:cs typeface="+mn-cs"/>
            </a:rPr>
            <a:t>Die BImSchV unterscheidet keine Dachformen, sondern nur Dachneigungen. </a:t>
          </a:r>
        </a:p>
        <a:p>
          <a:r>
            <a:rPr lang="de-DE" sz="1200">
              <a:solidFill>
                <a:schemeClr val="dk1"/>
              </a:solidFill>
              <a:effectLst/>
              <a:latin typeface="+mn-lt"/>
              <a:ea typeface="+mn-ea"/>
              <a:cs typeface="+mn-cs"/>
            </a:rPr>
            <a:t>Während bei allen Dachneigungen kleiner 20° immer ein fiktiver First von 20° für die Berechnung der Mündungshöhe zugrunde gelegt wird, geht die Berechnung bei allen Dachneigungen ab 20° von der tatsächlichen Firsthöhe aus. </a:t>
          </a:r>
        </a:p>
        <a:p>
          <a:br>
            <a:rPr lang="de-DE" sz="1200">
              <a:solidFill>
                <a:schemeClr val="dk1"/>
              </a:solidFill>
              <a:effectLst/>
              <a:latin typeface="+mn-lt"/>
              <a:ea typeface="+mn-ea"/>
              <a:cs typeface="+mn-cs"/>
            </a:rPr>
          </a:br>
          <a:r>
            <a:rPr lang="de-DE" sz="1200">
              <a:solidFill>
                <a:schemeClr val="dk1"/>
              </a:solidFill>
              <a:effectLst/>
              <a:latin typeface="+mn-lt"/>
              <a:ea typeface="+mn-ea"/>
              <a:cs typeface="+mn-cs"/>
            </a:rPr>
            <a:t>Die Auswahl der Dachform in unserem Programm dient nur der besseren bildlichen Darstellung, für die Berechnung zählt nur die eingegebene Dachneigung.</a:t>
          </a:r>
        </a:p>
        <a:p>
          <a:pPr algn="ctr"/>
          <a:endParaRPr lang="de-DE" sz="1200" b="0" baseline="0">
            <a:solidFill>
              <a:sysClr val="windowText" lastClr="000000"/>
            </a:solidFill>
            <a:effectLst/>
            <a:latin typeface="+mn-lt"/>
            <a:ea typeface="+mn-ea"/>
            <a:cs typeface="+mn-cs"/>
          </a:endParaRPr>
        </a:p>
        <a:p>
          <a:pPr algn="ctr"/>
          <a:endParaRPr lang="de-DE" sz="1200" b="0" baseline="0">
            <a:solidFill>
              <a:sysClr val="windowText" lastClr="000000"/>
            </a:solidFill>
            <a:effectLst/>
            <a:latin typeface="+mn-lt"/>
            <a:ea typeface="+mn-ea"/>
            <a:cs typeface="+mn-cs"/>
          </a:endParaRPr>
        </a:p>
        <a:p>
          <a:pPr algn="ctr"/>
          <a:r>
            <a:rPr lang="de-DE" sz="1200" b="0" baseline="0">
              <a:solidFill>
                <a:sysClr val="windowText" lastClr="000000"/>
              </a:solidFill>
              <a:effectLst/>
              <a:latin typeface="+mn-lt"/>
              <a:ea typeface="+mn-ea"/>
              <a:cs typeface="+mn-cs"/>
            </a:rPr>
            <a:t>Dieses Tool funktioniert nur unter Microsoft Windows!</a:t>
          </a:r>
          <a:endParaRPr lang="de-DE" sz="1200" b="0">
            <a:solidFill>
              <a:sysClr val="windowText" lastClr="000000"/>
            </a:solidFill>
            <a:effectLst/>
          </a:endParaRPr>
        </a:p>
        <a:p>
          <a:endParaRPr lang="de-DE" sz="1100"/>
        </a:p>
      </xdr:txBody>
    </xdr:sp>
    <xdr:clientData/>
  </xdr:twoCellAnchor>
  <xdr:twoCellAnchor editAs="oneCell">
    <xdr:from>
      <xdr:col>13</xdr:col>
      <xdr:colOff>358735</xdr:colOff>
      <xdr:row>3</xdr:row>
      <xdr:rowOff>108327</xdr:rowOff>
    </xdr:from>
    <xdr:to>
      <xdr:col>22</xdr:col>
      <xdr:colOff>197524</xdr:colOff>
      <xdr:row>29</xdr:row>
      <xdr:rowOff>180211</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660975" y="900807"/>
          <a:ext cx="6971109" cy="520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42390</xdr:colOff>
      <xdr:row>4</xdr:row>
      <xdr:rowOff>219124</xdr:rowOff>
    </xdr:from>
    <xdr:to>
      <xdr:col>32</xdr:col>
      <xdr:colOff>10947</xdr:colOff>
      <xdr:row>17</xdr:row>
      <xdr:rowOff>200002</xdr:rowOff>
    </xdr:to>
    <xdr:pic>
      <xdr:nvPicPr>
        <xdr:cNvPr id="5" name="Satteldach" hidden="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102570" y="1476424"/>
          <a:ext cx="3930957" cy="36308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30480</xdr:colOff>
          <xdr:row>4</xdr:row>
          <xdr:rowOff>220980</xdr:rowOff>
        </xdr:from>
        <xdr:to>
          <xdr:col>17</xdr:col>
          <xdr:colOff>91440</xdr:colOff>
          <xdr:row>6</xdr:row>
          <xdr:rowOff>53340</xdr:rowOff>
        </xdr:to>
        <xdr:sp macro="" textlink="">
          <xdr:nvSpPr>
            <xdr:cNvPr id="5121" name="ComboBox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20</xdr:col>
      <xdr:colOff>160020</xdr:colOff>
      <xdr:row>3</xdr:row>
      <xdr:rowOff>20001</xdr:rowOff>
    </xdr:from>
    <xdr:to>
      <xdr:col>32</xdr:col>
      <xdr:colOff>24222</xdr:colOff>
      <xdr:row>17</xdr:row>
      <xdr:rowOff>118846</xdr:rowOff>
    </xdr:to>
    <xdr:pic>
      <xdr:nvPicPr>
        <xdr:cNvPr id="4" name="Pultdach" hidden="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427720" y="1018221"/>
          <a:ext cx="4619082" cy="4007905"/>
        </a:xfrm>
        <a:prstGeom prst="rect">
          <a:avLst/>
        </a:prstGeom>
      </xdr:spPr>
    </xdr:pic>
    <xdr:clientData/>
  </xdr:twoCellAnchor>
  <xdr:twoCellAnchor editAs="oneCell">
    <xdr:from>
      <xdr:col>21</xdr:col>
      <xdr:colOff>385118</xdr:colOff>
      <xdr:row>5</xdr:row>
      <xdr:rowOff>77475</xdr:rowOff>
    </xdr:from>
    <xdr:to>
      <xdr:col>32</xdr:col>
      <xdr:colOff>8390</xdr:colOff>
      <xdr:row>17</xdr:row>
      <xdr:rowOff>6369</xdr:rowOff>
    </xdr:to>
    <xdr:pic>
      <xdr:nvPicPr>
        <xdr:cNvPr id="6" name="Flachdach"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889038" y="1593855"/>
          <a:ext cx="3898092" cy="3335034"/>
        </a:xfrm>
        <a:prstGeom prst="rect">
          <a:avLst/>
        </a:prstGeom>
      </xdr:spPr>
    </xdr:pic>
    <xdr:clientData/>
  </xdr:twoCellAnchor>
  <xdr:twoCellAnchor editAs="oneCell">
    <xdr:from>
      <xdr:col>20</xdr:col>
      <xdr:colOff>160020</xdr:colOff>
      <xdr:row>3</xdr:row>
      <xdr:rowOff>27622</xdr:rowOff>
    </xdr:from>
    <xdr:to>
      <xdr:col>32</xdr:col>
      <xdr:colOff>24221</xdr:colOff>
      <xdr:row>17</xdr:row>
      <xdr:rowOff>126466</xdr:rowOff>
    </xdr:to>
    <xdr:pic>
      <xdr:nvPicPr>
        <xdr:cNvPr id="7" name="Pultdach2" hidden="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8427720" y="1025842"/>
          <a:ext cx="4619081" cy="4007904"/>
        </a:xfrm>
        <a:prstGeom prst="rect">
          <a:avLst/>
        </a:prstGeom>
      </xdr:spPr>
    </xdr:pic>
    <xdr:clientData/>
  </xdr:twoCellAnchor>
  <xdr:twoCellAnchor editAs="oneCell">
    <xdr:from>
      <xdr:col>22</xdr:col>
      <xdr:colOff>54826</xdr:colOff>
      <xdr:row>4</xdr:row>
      <xdr:rowOff>219544</xdr:rowOff>
    </xdr:from>
    <xdr:to>
      <xdr:col>32</xdr:col>
      <xdr:colOff>13752</xdr:colOff>
      <xdr:row>17</xdr:row>
      <xdr:rowOff>199581</xdr:rowOff>
    </xdr:to>
    <xdr:pic>
      <xdr:nvPicPr>
        <xdr:cNvPr id="8" name="Satteldach2" hidden="1">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9115006" y="1476844"/>
          <a:ext cx="3921326" cy="3630017"/>
        </a:xfrm>
        <a:prstGeom prst="rect">
          <a:avLst/>
        </a:prstGeom>
      </xdr:spPr>
    </xdr:pic>
    <xdr:clientData/>
  </xdr:twoCellAnchor>
  <xdr:twoCellAnchor editAs="oneCell">
    <xdr:from>
      <xdr:col>26</xdr:col>
      <xdr:colOff>228600</xdr:colOff>
      <xdr:row>1</xdr:row>
      <xdr:rowOff>91391</xdr:rowOff>
    </xdr:from>
    <xdr:to>
      <xdr:col>32</xdr:col>
      <xdr:colOff>5769</xdr:colOff>
      <xdr:row>2</xdr:row>
      <xdr:rowOff>77773</xdr:rowOff>
    </xdr:to>
    <xdr:pic>
      <xdr:nvPicPr>
        <xdr:cNvPr id="10" name="Grafik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10873740" y="274271"/>
          <a:ext cx="2154609" cy="54264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Leuchteffekt: Rand">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0EA9-334B-43AE-B853-D251BA9FBA00}">
  <sheetPr codeName="Tabelle1"/>
  <dimension ref="B1:X38"/>
  <sheetViews>
    <sheetView showGridLines="0" showRowColHeaders="0" tabSelected="1" workbookViewId="0">
      <selection activeCell="S38" sqref="S38"/>
    </sheetView>
  </sheetViews>
  <sheetFormatPr baseColWidth="10" defaultRowHeight="14.4" x14ac:dyDescent="0.3"/>
  <sheetData>
    <row r="1" spans="2:24" ht="31.2" customHeight="1" x14ac:dyDescent="0.3"/>
    <row r="2" spans="2:24" ht="22.2" customHeight="1" x14ac:dyDescent="0.3">
      <c r="B2" s="68" t="s">
        <v>19</v>
      </c>
      <c r="C2" s="68"/>
      <c r="D2" s="68"/>
      <c r="E2" s="68"/>
      <c r="F2" s="68"/>
      <c r="G2" s="68"/>
      <c r="H2" s="68"/>
      <c r="I2" s="68"/>
      <c r="J2" s="68"/>
      <c r="K2" s="68"/>
      <c r="L2" s="68"/>
      <c r="M2" s="68"/>
      <c r="N2" s="68"/>
      <c r="O2" s="68"/>
      <c r="P2" s="68"/>
      <c r="Q2" s="68"/>
      <c r="R2" s="68"/>
      <c r="S2" s="68"/>
      <c r="T2" s="68"/>
      <c r="U2" s="68"/>
      <c r="V2" s="68"/>
      <c r="W2" s="63"/>
    </row>
    <row r="3" spans="2:24" ht="23.4" customHeight="1" x14ac:dyDescent="0.3"/>
    <row r="4" spans="2:24" ht="30" x14ac:dyDescent="0.7">
      <c r="B4" s="64" t="s">
        <v>22</v>
      </c>
      <c r="C4" s="65"/>
      <c r="D4" s="65"/>
      <c r="E4" s="65"/>
      <c r="F4" s="65"/>
      <c r="G4" s="65"/>
      <c r="H4" s="65"/>
      <c r="I4" s="65"/>
      <c r="J4" s="65"/>
      <c r="K4" s="65"/>
      <c r="L4" s="65"/>
      <c r="M4" s="65"/>
      <c r="N4" s="65"/>
      <c r="O4" s="65"/>
      <c r="P4" s="65"/>
      <c r="Q4" s="65"/>
      <c r="R4" s="65"/>
      <c r="S4" s="65"/>
      <c r="T4" s="65"/>
      <c r="U4" s="65"/>
      <c r="V4" s="65"/>
      <c r="W4" s="65"/>
      <c r="X4" s="65"/>
    </row>
    <row r="5" spans="2:24" ht="18.600000000000001" x14ac:dyDescent="0.3">
      <c r="B5" s="66" t="s">
        <v>24</v>
      </c>
      <c r="C5" s="67"/>
      <c r="D5" s="67"/>
      <c r="E5" s="67"/>
      <c r="F5" s="67"/>
      <c r="G5" s="67"/>
      <c r="H5" s="67"/>
      <c r="I5" s="67"/>
      <c r="J5" s="67"/>
      <c r="K5" s="67"/>
      <c r="L5" s="67"/>
      <c r="M5" s="67"/>
      <c r="N5" s="67"/>
      <c r="O5" s="67"/>
      <c r="P5" s="67"/>
      <c r="Q5" s="67"/>
      <c r="R5" s="67"/>
      <c r="S5" s="67"/>
      <c r="T5" s="67"/>
      <c r="U5" s="67"/>
      <c r="V5" s="67"/>
      <c r="W5" s="67"/>
      <c r="X5" s="67"/>
    </row>
    <row r="6" spans="2:24" ht="15.6" x14ac:dyDescent="0.3">
      <c r="B6" s="30" t="s">
        <v>29</v>
      </c>
      <c r="C6" s="31"/>
      <c r="D6" s="31"/>
      <c r="E6" s="31"/>
      <c r="F6" s="31"/>
      <c r="G6" s="31"/>
      <c r="H6" s="31"/>
      <c r="I6" s="31"/>
      <c r="J6" s="31"/>
      <c r="K6" s="31"/>
      <c r="L6" s="31"/>
      <c r="M6" s="31"/>
      <c r="N6" s="31"/>
      <c r="O6" s="31"/>
      <c r="P6" s="31"/>
      <c r="Q6" s="31"/>
      <c r="R6" s="31"/>
      <c r="S6" s="31"/>
      <c r="T6" s="31"/>
      <c r="U6" s="31"/>
      <c r="V6" s="31"/>
      <c r="W6" s="31"/>
      <c r="X6" s="31"/>
    </row>
    <row r="7" spans="2:24" ht="18.600000000000001" x14ac:dyDescent="0.3">
      <c r="B7" s="23"/>
      <c r="C7" s="24"/>
      <c r="D7" s="24"/>
      <c r="E7" s="24"/>
      <c r="F7" s="24"/>
      <c r="G7" s="24"/>
      <c r="H7" s="24"/>
      <c r="I7" s="24"/>
      <c r="J7" s="24"/>
      <c r="K7" s="24"/>
      <c r="L7" s="24"/>
      <c r="M7" s="24"/>
      <c r="N7" s="24"/>
      <c r="O7" s="24"/>
      <c r="P7" s="24"/>
      <c r="Q7" s="24"/>
      <c r="R7" s="24"/>
      <c r="S7" s="24"/>
      <c r="T7" s="24"/>
      <c r="U7" s="24"/>
      <c r="V7" s="24"/>
      <c r="W7" s="24"/>
      <c r="X7" s="24"/>
    </row>
    <row r="8" spans="2:24" ht="18.600000000000001" x14ac:dyDescent="0.3">
      <c r="B8" s="23"/>
      <c r="C8" s="24"/>
      <c r="D8" s="24"/>
      <c r="E8" s="24"/>
      <c r="F8" s="24"/>
      <c r="G8" s="24"/>
      <c r="H8" s="24"/>
      <c r="I8" s="24"/>
      <c r="J8" s="24"/>
      <c r="K8" s="24"/>
      <c r="L8" s="24"/>
      <c r="M8" s="24"/>
      <c r="N8" s="24"/>
      <c r="O8" s="24"/>
      <c r="P8" s="24"/>
      <c r="Q8" s="24"/>
      <c r="R8" s="24"/>
      <c r="S8" s="24"/>
      <c r="T8" s="24"/>
      <c r="U8" s="24"/>
      <c r="V8" s="24"/>
      <c r="W8" s="24"/>
      <c r="X8" s="24"/>
    </row>
    <row r="32" spans="15:23" x14ac:dyDescent="0.3">
      <c r="O32" s="71"/>
      <c r="P32" s="72"/>
      <c r="Q32" s="72"/>
      <c r="R32" s="72"/>
      <c r="S32" s="72"/>
      <c r="T32" s="72"/>
      <c r="U32" s="72"/>
      <c r="V32" s="72"/>
      <c r="W32" s="72"/>
    </row>
    <row r="33" spans="2:23" x14ac:dyDescent="0.3">
      <c r="O33" s="72"/>
      <c r="P33" s="72"/>
      <c r="Q33" s="72"/>
      <c r="R33" s="72"/>
      <c r="S33" s="72"/>
      <c r="T33" s="72"/>
      <c r="U33" s="72"/>
      <c r="V33" s="72"/>
      <c r="W33" s="72"/>
    </row>
    <row r="34" spans="2:23" x14ac:dyDescent="0.3">
      <c r="O34" s="72"/>
      <c r="P34" s="72"/>
      <c r="Q34" s="72"/>
      <c r="R34" s="72"/>
      <c r="S34" s="72"/>
      <c r="T34" s="72"/>
      <c r="U34" s="72"/>
      <c r="V34" s="72"/>
      <c r="W34" s="72"/>
    </row>
    <row r="35" spans="2:23" x14ac:dyDescent="0.3">
      <c r="O35" s="72"/>
      <c r="P35" s="72"/>
      <c r="Q35" s="72"/>
      <c r="R35" s="72"/>
      <c r="S35" s="72"/>
      <c r="T35" s="72"/>
      <c r="U35" s="72"/>
      <c r="V35" s="72"/>
      <c r="W35" s="72"/>
    </row>
    <row r="36" spans="2:23" x14ac:dyDescent="0.3">
      <c r="R36" s="41"/>
      <c r="S36" s="40"/>
      <c r="T36" s="40"/>
      <c r="V36" s="22"/>
    </row>
    <row r="37" spans="2:23" ht="15" thickBot="1" x14ac:dyDescent="0.35">
      <c r="B37" s="60"/>
      <c r="C37" s="60"/>
      <c r="D37" s="60"/>
      <c r="E37" s="60"/>
      <c r="F37" s="60"/>
      <c r="G37" s="60"/>
      <c r="H37" s="60"/>
      <c r="I37" s="60"/>
      <c r="J37" s="60"/>
      <c r="K37" s="60"/>
      <c r="L37" s="60"/>
      <c r="M37" s="60"/>
      <c r="N37" s="60"/>
      <c r="O37" s="60"/>
      <c r="P37" s="60"/>
      <c r="Q37" s="60"/>
      <c r="R37" s="60"/>
      <c r="S37" s="60"/>
      <c r="T37" s="60"/>
      <c r="U37" s="60"/>
      <c r="V37" s="61"/>
      <c r="W37" s="60"/>
    </row>
    <row r="38" spans="2:23" x14ac:dyDescent="0.3">
      <c r="B38" s="69"/>
      <c r="C38" s="70"/>
      <c r="D38" s="70"/>
      <c r="E38" s="70"/>
      <c r="F38" s="70"/>
      <c r="G38" s="70"/>
      <c r="H38" s="70"/>
      <c r="I38" s="70"/>
      <c r="J38" s="70"/>
      <c r="K38" s="70"/>
      <c r="L38" s="70"/>
      <c r="M38" s="70"/>
      <c r="N38" s="70"/>
      <c r="O38" s="43"/>
      <c r="P38" s="43"/>
      <c r="Q38" s="43"/>
      <c r="R38" s="44" t="s">
        <v>60</v>
      </c>
      <c r="S38" s="62"/>
      <c r="T38" s="43"/>
      <c r="U38" s="43"/>
      <c r="V38" s="43"/>
      <c r="W38" s="45" t="str">
        <f>Frontend!AG30</f>
        <v>Version: 2.6 / 10.08.2022</v>
      </c>
    </row>
  </sheetData>
  <sheetProtection algorithmName="SHA-512" hashValue="GpXUf2ynhrIn5fxZd+CAtHnH+UrHp83Q1Mfh+4xcekzaHFGHxcmz2zGKX7MkCc1VQJOiVjq3AoYqTn0a4Cz00g==" saltValue="Lz3EFfa1w+XapCOEpAAqoA==" spinCount="100000" sheet="1" objects="1" scenarios="1" selectLockedCells="1"/>
  <mergeCells count="5">
    <mergeCell ref="B4:X4"/>
    <mergeCell ref="B5:X5"/>
    <mergeCell ref="B2:V2"/>
    <mergeCell ref="B38:N38"/>
    <mergeCell ref="O32:W35"/>
  </mergeCell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4098" r:id="rId4" name="CommandButton1">
          <controlPr defaultSize="0" autoLine="0" r:id="rId5">
            <anchor moveWithCells="1">
              <from>
                <xdr:col>10</xdr:col>
                <xdr:colOff>236220</xdr:colOff>
                <xdr:row>32</xdr:row>
                <xdr:rowOff>144780</xdr:rowOff>
              </from>
              <to>
                <xdr:col>12</xdr:col>
                <xdr:colOff>784860</xdr:colOff>
                <xdr:row>35</xdr:row>
                <xdr:rowOff>152400</xdr:rowOff>
              </to>
            </anchor>
          </controlPr>
        </control>
      </mc:Choice>
      <mc:Fallback>
        <control shapeId="4098" r:id="rId4" name="CommandButton1"/>
      </mc:Fallback>
    </mc:AlternateContent>
    <mc:AlternateContent xmlns:mc="http://schemas.openxmlformats.org/markup-compatibility/2006">
      <mc:Choice Requires="x14">
        <control shapeId="4099" r:id="rId6" name="CheckBox1">
          <controlPr defaultSize="0" autoLine="0" r:id="rId7">
            <anchor moveWithCells="1">
              <from>
                <xdr:col>1</xdr:col>
                <xdr:colOff>7620</xdr:colOff>
                <xdr:row>33</xdr:row>
                <xdr:rowOff>38100</xdr:rowOff>
              </from>
              <to>
                <xdr:col>8</xdr:col>
                <xdr:colOff>45720</xdr:colOff>
                <xdr:row>35</xdr:row>
                <xdr:rowOff>45720</xdr:rowOff>
              </to>
            </anchor>
          </controlPr>
        </control>
      </mc:Choice>
      <mc:Fallback>
        <control shapeId="4099" r:id="rId6"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BB910-461E-4417-ABD1-1CA027ECEAED}">
  <sheetPr codeName="Tabelle2">
    <pageSetUpPr fitToPage="1"/>
  </sheetPr>
  <dimension ref="B2:AT32"/>
  <sheetViews>
    <sheetView showGridLines="0" showRowColHeaders="0" zoomScaleNormal="100" workbookViewId="0">
      <selection activeCell="M13" sqref="M13:O13"/>
    </sheetView>
  </sheetViews>
  <sheetFormatPr baseColWidth="10" defaultColWidth="10.6640625" defaultRowHeight="14.4" x14ac:dyDescent="0.3"/>
  <cols>
    <col min="2" max="2" width="5.6640625" style="2" customWidth="1"/>
    <col min="3" max="46" width="5.6640625" customWidth="1"/>
  </cols>
  <sheetData>
    <row r="2" spans="2:24" ht="43.95" customHeight="1" x14ac:dyDescent="0.6">
      <c r="B2" s="75" t="s">
        <v>22</v>
      </c>
      <c r="C2" s="76"/>
      <c r="D2" s="76"/>
      <c r="E2" s="76"/>
      <c r="F2" s="76"/>
      <c r="G2" s="76"/>
      <c r="H2" s="76"/>
      <c r="I2" s="76"/>
      <c r="J2" s="76"/>
      <c r="K2" s="76"/>
      <c r="L2" s="76"/>
      <c r="M2" s="76"/>
      <c r="N2" s="76"/>
      <c r="O2" s="76"/>
      <c r="P2" s="76"/>
      <c r="Q2" s="76"/>
      <c r="R2" s="76"/>
      <c r="S2" s="76"/>
      <c r="T2" s="76"/>
      <c r="U2" s="76"/>
      <c r="V2" s="76"/>
      <c r="W2" s="76"/>
      <c r="X2" s="76"/>
    </row>
    <row r="3" spans="2:24" ht="20.399999999999999" customHeight="1" x14ac:dyDescent="0.3">
      <c r="B3" s="66" t="str">
        <f>IF(Calc!F11="Flachdach","nach VDI 3781 Blatt 4 - Satz 6.2.1.2.3","nach den neuen Ableitbedingungen für Abgase - gültig ab 1. Januar 2022")</f>
        <v>nach den neuen Ableitbedingungen für Abgase - gültig ab 1. Januar 2022</v>
      </c>
      <c r="C3" s="67"/>
      <c r="D3" s="67"/>
      <c r="E3" s="67"/>
      <c r="F3" s="67"/>
      <c r="G3" s="67"/>
      <c r="H3" s="67"/>
      <c r="I3" s="67"/>
      <c r="J3" s="67"/>
      <c r="K3" s="67"/>
      <c r="L3" s="67"/>
      <c r="M3" s="67"/>
      <c r="N3" s="67"/>
      <c r="O3" s="67"/>
      <c r="P3" s="67"/>
      <c r="Q3" s="67"/>
      <c r="R3" s="67"/>
      <c r="S3" s="67"/>
      <c r="T3" s="67"/>
      <c r="U3" s="67"/>
      <c r="V3" s="67"/>
      <c r="W3" s="67"/>
      <c r="X3" s="67"/>
    </row>
    <row r="4" spans="2:24" ht="20.399999999999999" customHeight="1" x14ac:dyDescent="0.3">
      <c r="B4" s="30" t="str">
        <f>IF(Calc!F11="Flachdach","","1. BImSchV - §19 Verordnung über kleine und mittlere Feuerungsanlagen")</f>
        <v>1. BImSchV - §19 Verordnung über kleine und mittlere Feuerungsanlagen</v>
      </c>
      <c r="C4" s="31"/>
      <c r="D4" s="31"/>
      <c r="E4" s="31"/>
      <c r="F4" s="31"/>
      <c r="G4" s="31"/>
      <c r="H4" s="31"/>
      <c r="I4" s="31"/>
      <c r="J4" s="31"/>
      <c r="K4" s="31"/>
      <c r="L4" s="31"/>
      <c r="M4" s="31"/>
      <c r="N4" s="31"/>
      <c r="O4" s="31"/>
      <c r="P4" s="31"/>
      <c r="Q4" s="31"/>
      <c r="R4" s="31"/>
      <c r="S4" s="31"/>
      <c r="T4" s="31"/>
      <c r="U4" s="31"/>
      <c r="V4" s="31"/>
      <c r="W4" s="31"/>
      <c r="X4" s="31"/>
    </row>
    <row r="5" spans="2:24" ht="20.399999999999999" customHeight="1" x14ac:dyDescent="0.3">
      <c r="B5" s="25"/>
      <c r="C5" s="24"/>
      <c r="D5" s="24"/>
      <c r="E5" s="24"/>
      <c r="F5" s="24"/>
      <c r="G5" s="24"/>
      <c r="H5" s="24"/>
      <c r="I5" s="24"/>
      <c r="J5" s="24"/>
      <c r="K5" s="24"/>
      <c r="L5" s="24"/>
      <c r="M5" s="24"/>
      <c r="N5" s="24"/>
      <c r="O5" s="24"/>
      <c r="P5" s="24"/>
      <c r="Q5" s="24"/>
      <c r="R5" s="24"/>
      <c r="S5" s="24"/>
      <c r="T5" s="24"/>
      <c r="U5" s="24"/>
      <c r="V5" s="24"/>
      <c r="W5" s="24"/>
      <c r="X5" s="24"/>
    </row>
    <row r="6" spans="2:24" ht="20.399999999999999" customHeight="1" x14ac:dyDescent="0.3">
      <c r="B6" s="30" t="s">
        <v>28</v>
      </c>
      <c r="C6" s="31"/>
      <c r="D6" s="31"/>
      <c r="E6" s="31"/>
      <c r="F6" s="31"/>
      <c r="G6" s="31"/>
      <c r="H6" s="31"/>
      <c r="I6" s="31"/>
      <c r="J6" s="31"/>
      <c r="K6" s="31"/>
      <c r="L6" s="31"/>
      <c r="M6" s="31"/>
      <c r="N6" s="31"/>
      <c r="O6" s="31"/>
      <c r="P6" s="24"/>
      <c r="Q6" s="24"/>
      <c r="R6" s="24"/>
      <c r="S6" s="24"/>
      <c r="T6" s="24"/>
      <c r="U6" s="24"/>
      <c r="V6" s="24"/>
      <c r="W6" s="24"/>
      <c r="X6" s="24"/>
    </row>
    <row r="7" spans="2:24" ht="20.399999999999999" customHeight="1" x14ac:dyDescent="0.3">
      <c r="B7" s="30"/>
      <c r="C7" s="31"/>
      <c r="D7" s="31"/>
      <c r="E7" s="31"/>
      <c r="F7" s="31"/>
      <c r="G7" s="31"/>
      <c r="H7" s="31"/>
      <c r="I7" s="31"/>
      <c r="J7" s="31"/>
      <c r="K7" s="31"/>
      <c r="L7" s="31"/>
      <c r="M7" s="31"/>
      <c r="N7" s="31"/>
      <c r="O7" s="31"/>
      <c r="P7" s="24"/>
      <c r="Q7" s="24"/>
      <c r="R7" s="24"/>
      <c r="S7" s="24"/>
      <c r="T7" s="24"/>
      <c r="U7" s="24"/>
      <c r="V7" s="24"/>
      <c r="W7" s="24"/>
      <c r="X7" s="24"/>
    </row>
    <row r="8" spans="2:24" x14ac:dyDescent="0.3">
      <c r="B8" s="4"/>
      <c r="C8" s="1"/>
      <c r="D8" s="1"/>
      <c r="E8" s="1"/>
      <c r="F8" s="1"/>
      <c r="G8" s="1"/>
      <c r="H8" s="1"/>
      <c r="I8" s="1"/>
      <c r="J8" s="1"/>
      <c r="K8" s="1"/>
      <c r="L8" s="1"/>
      <c r="M8" s="1"/>
      <c r="N8" s="1"/>
      <c r="O8" s="1"/>
    </row>
    <row r="9" spans="2:24" x14ac:dyDescent="0.3">
      <c r="B9" s="4"/>
      <c r="C9" s="1"/>
      <c r="D9" s="1"/>
      <c r="E9" s="1"/>
      <c r="F9" s="1"/>
      <c r="G9" s="1"/>
      <c r="H9" s="1"/>
      <c r="I9" s="1"/>
      <c r="J9" s="1"/>
      <c r="K9" s="1"/>
      <c r="L9" s="32" t="s">
        <v>4</v>
      </c>
      <c r="M9" s="1"/>
      <c r="N9" s="1"/>
      <c r="O9" s="1"/>
      <c r="Q9" s="81" t="str">
        <f>IF(M11="","","Ihre Eingabe in cm")</f>
        <v/>
      </c>
      <c r="R9" s="81"/>
      <c r="S9" s="81"/>
    </row>
    <row r="10" spans="2:24" x14ac:dyDescent="0.3">
      <c r="B10" s="4"/>
      <c r="C10" s="1"/>
      <c r="D10" s="1"/>
      <c r="E10" s="1"/>
      <c r="F10" s="1"/>
      <c r="G10" s="1"/>
      <c r="H10" s="1"/>
      <c r="I10" s="1"/>
      <c r="J10" s="1"/>
      <c r="K10" s="1"/>
      <c r="L10" s="33"/>
      <c r="M10" s="1"/>
      <c r="N10" s="1"/>
      <c r="O10" s="1"/>
      <c r="Q10" s="50"/>
      <c r="R10" s="50"/>
      <c r="S10" s="50"/>
    </row>
    <row r="11" spans="2:24" ht="30" customHeight="1" x14ac:dyDescent="0.3">
      <c r="B11" s="46" t="s">
        <v>5</v>
      </c>
      <c r="C11" s="79" t="s">
        <v>0</v>
      </c>
      <c r="D11" s="80"/>
      <c r="E11" s="80"/>
      <c r="F11" s="80"/>
      <c r="G11" s="80"/>
      <c r="H11" s="80"/>
      <c r="I11" s="80"/>
      <c r="J11" s="80"/>
      <c r="K11" s="1"/>
      <c r="L11" s="34" t="str">
        <f>IF(B11="","","mm")</f>
        <v>mm</v>
      </c>
      <c r="M11" s="77"/>
      <c r="N11" s="78"/>
      <c r="O11" s="78"/>
      <c r="Q11" s="73" t="str">
        <f>IF(M11="","",M11/10)</f>
        <v/>
      </c>
      <c r="R11" s="73"/>
      <c r="S11" s="73"/>
    </row>
    <row r="12" spans="2:24" s="14" customFormat="1" ht="25.2" customHeight="1" x14ac:dyDescent="0.3">
      <c r="B12" s="36"/>
      <c r="C12" s="83" t="str">
        <f>IF(Calc!F11="Flachdach","Es ist die schmalere Hausseite anzugeben!!!","")</f>
        <v/>
      </c>
      <c r="D12" s="84"/>
      <c r="E12" s="84"/>
      <c r="F12" s="84"/>
      <c r="G12" s="84"/>
      <c r="H12" s="84"/>
      <c r="I12" s="84"/>
      <c r="J12" s="84"/>
      <c r="K12" s="84"/>
      <c r="L12" s="84"/>
      <c r="M12" s="84"/>
      <c r="N12" s="84"/>
      <c r="O12" s="84"/>
      <c r="Q12" s="51"/>
      <c r="R12" s="51"/>
      <c r="S12" s="51"/>
    </row>
    <row r="13" spans="2:24" ht="30" customHeight="1" x14ac:dyDescent="0.3">
      <c r="B13" s="47" t="str">
        <f>IF(Calc!F11="Flachdach","","N")</f>
        <v>N</v>
      </c>
      <c r="C13" s="90" t="str">
        <f>IF(B13="","","Dachneigung")</f>
        <v>Dachneigung</v>
      </c>
      <c r="D13" s="80"/>
      <c r="E13" s="80"/>
      <c r="F13" s="80"/>
      <c r="G13" s="80"/>
      <c r="H13" s="80"/>
      <c r="I13" s="80"/>
      <c r="J13" s="80"/>
      <c r="K13" s="1"/>
      <c r="L13" s="35" t="str">
        <f>IF(B13="","","°")</f>
        <v>°</v>
      </c>
      <c r="M13" s="88"/>
      <c r="N13" s="89"/>
      <c r="O13" s="89"/>
      <c r="P13" s="9" t="str">
        <f>IF(M13="","",IF(M13&gt;Calc!C4,"û","ü"))</f>
        <v/>
      </c>
      <c r="Q13" s="82"/>
      <c r="R13" s="82"/>
      <c r="S13" s="82"/>
    </row>
    <row r="14" spans="2:24" s="3" customFormat="1" ht="25.2" customHeight="1" x14ac:dyDescent="0.3">
      <c r="B14" s="37"/>
      <c r="C14" s="91" t="str">
        <f>IF(M13&gt;Calc!C4,"Die maximale Dachneigung darf 65° nicht überschreiten",IF(M13="","",IF(M13&lt;20,"Die Berechnung erfolgt unter der Annahme einer Dachneigung von 20° (gestrichelte Linie)!","")))</f>
        <v/>
      </c>
      <c r="D14" s="91"/>
      <c r="E14" s="91"/>
      <c r="F14" s="91"/>
      <c r="G14" s="91"/>
      <c r="H14" s="91"/>
      <c r="I14" s="91"/>
      <c r="J14" s="91"/>
      <c r="K14" s="91"/>
      <c r="L14" s="91"/>
      <c r="M14" s="91"/>
      <c r="N14" s="91"/>
      <c r="O14" s="91"/>
      <c r="Q14" s="52"/>
      <c r="R14" s="52"/>
      <c r="S14" s="52"/>
    </row>
    <row r="15" spans="2:24" s="3" customFormat="1" ht="30" customHeight="1" x14ac:dyDescent="0.3">
      <c r="B15" s="47" t="str">
        <f>IF(Calc!F11="Flachdach","","A")</f>
        <v>A</v>
      </c>
      <c r="C15" s="90" t="str">
        <f>IF(B15="","","Abstand First - Mittellinie Schornstein")</f>
        <v>Abstand First - Mittellinie Schornstein</v>
      </c>
      <c r="D15" s="94"/>
      <c r="E15" s="94"/>
      <c r="F15" s="94"/>
      <c r="G15" s="94"/>
      <c r="H15" s="94"/>
      <c r="I15" s="94"/>
      <c r="J15" s="94"/>
      <c r="K15" s="5"/>
      <c r="L15" s="35" t="str">
        <f>IF(B15="","","mm")</f>
        <v>mm</v>
      </c>
      <c r="M15" s="92"/>
      <c r="N15" s="93"/>
      <c r="O15" s="93"/>
      <c r="P15" s="9" t="str">
        <f>IF(M15="","",IF(M15&gt;M16,"û","ü"))</f>
        <v/>
      </c>
      <c r="Q15" s="73" t="str">
        <f>IF(M15="","",M15/10)</f>
        <v/>
      </c>
      <c r="R15" s="73"/>
      <c r="S15" s="73"/>
    </row>
    <row r="16" spans="2:24" s="16" customFormat="1" ht="24" customHeight="1" x14ac:dyDescent="0.3">
      <c r="B16" s="19"/>
      <c r="C16" s="87" t="str">
        <f>IF(OR($M$11="",$M$13="",),"","Das maximale Maß für A beträgt:")</f>
        <v/>
      </c>
      <c r="D16" s="87"/>
      <c r="E16" s="87"/>
      <c r="F16" s="87"/>
      <c r="G16" s="87"/>
      <c r="H16" s="87"/>
      <c r="I16" s="87"/>
      <c r="J16" s="87"/>
      <c r="K16" s="38"/>
      <c r="L16" s="39" t="str">
        <f>IF(M16="","","mm")</f>
        <v/>
      </c>
      <c r="M16" s="95" t="str">
        <f>IF(C16="","",Calc!C9)</f>
        <v/>
      </c>
      <c r="N16" s="96"/>
      <c r="O16" s="96"/>
      <c r="Q16" s="74" t="str">
        <f>IF(M16="","",INT(M16/10))</f>
        <v/>
      </c>
      <c r="R16" s="74"/>
      <c r="S16" s="74"/>
    </row>
    <row r="17" spans="2:46" s="3" customFormat="1" ht="19.95" customHeight="1" x14ac:dyDescent="0.3">
      <c r="B17" s="48"/>
      <c r="C17" s="97"/>
      <c r="D17" s="97"/>
      <c r="E17" s="97"/>
      <c r="F17" s="97"/>
      <c r="G17" s="97"/>
      <c r="H17" s="97"/>
      <c r="I17" s="97"/>
      <c r="J17" s="97"/>
      <c r="K17" s="97"/>
      <c r="L17" s="49"/>
      <c r="M17" s="85"/>
      <c r="N17" s="86"/>
      <c r="O17" s="86"/>
    </row>
    <row r="18" spans="2:46" s="3" customFormat="1" ht="19.95" customHeight="1" x14ac:dyDescent="0.3">
      <c r="B18" s="6"/>
      <c r="C18" s="7"/>
      <c r="D18" s="7"/>
      <c r="E18" s="5"/>
      <c r="F18" s="5"/>
      <c r="S18" s="53" t="s">
        <v>6</v>
      </c>
    </row>
    <row r="19" spans="2:46" s="3" customFormat="1" ht="45.6" customHeight="1" x14ac:dyDescent="0.3">
      <c r="B19" s="21" t="str">
        <f>IF(M19="","","X")</f>
        <v/>
      </c>
      <c r="C19" s="108" t="str">
        <f>IF(M19="",IF(M15&gt;M16,"Ihr gewählter Abstand A ist größer als zulässig!",""),"Die erforderliche Länge über Dachkante beträgt")</f>
        <v/>
      </c>
      <c r="D19" s="109"/>
      <c r="E19" s="109"/>
      <c r="F19" s="109"/>
      <c r="G19" s="109"/>
      <c r="H19" s="109"/>
      <c r="I19" s="109"/>
      <c r="J19" s="109"/>
      <c r="K19" s="109"/>
      <c r="L19" s="109"/>
      <c r="M19" s="106" t="str">
        <f>IF(AND(Calc!F11="Flachdach",M11&gt;0),Calc!C34,IF(OR($M$11="",$M$13="",$M$15="",Calc!$F$21=0),"",Calc!C34))</f>
        <v/>
      </c>
      <c r="N19" s="107"/>
      <c r="O19" s="107"/>
      <c r="P19" s="104" t="str">
        <f>IF(M19="","","mm")</f>
        <v/>
      </c>
      <c r="Q19" s="105"/>
      <c r="S19" s="98" t="str">
        <f>IF(Calc!$F$21=0,"",Calc!G45)</f>
        <v/>
      </c>
      <c r="T19" s="98"/>
      <c r="U19" s="98"/>
      <c r="V19" s="98"/>
      <c r="W19" s="98"/>
      <c r="X19" s="98"/>
      <c r="Y19" s="98"/>
      <c r="Z19" s="98"/>
      <c r="AA19" s="98"/>
      <c r="AB19" s="98"/>
      <c r="AC19" s="98"/>
      <c r="AD19" s="98"/>
      <c r="AE19" s="98"/>
      <c r="AF19" s="98"/>
    </row>
    <row r="20" spans="2:46" s="3" customFormat="1" ht="34.950000000000003" customHeight="1" x14ac:dyDescent="0.3">
      <c r="B20" s="110" t="str">
        <f>IF(AND(Calc!F11="Flachdach",M11&gt;0),"Diese Länge gilt für jeden Montageort an allen Gebäudeseiten","")</f>
        <v/>
      </c>
      <c r="C20" s="111"/>
      <c r="D20" s="111"/>
      <c r="E20" s="111"/>
      <c r="F20" s="111"/>
      <c r="G20" s="111"/>
      <c r="H20" s="111"/>
      <c r="I20" s="111"/>
      <c r="J20" s="111"/>
      <c r="K20" s="111"/>
      <c r="L20" s="111"/>
      <c r="M20" s="111"/>
      <c r="N20" s="111"/>
      <c r="O20" s="111"/>
      <c r="P20" s="111"/>
      <c r="Q20" s="111"/>
      <c r="S20" s="98"/>
      <c r="T20" s="98"/>
      <c r="U20" s="98"/>
      <c r="V20" s="98"/>
      <c r="W20" s="98"/>
      <c r="X20" s="98"/>
      <c r="Y20" s="98"/>
      <c r="Z20" s="98"/>
      <c r="AA20" s="98"/>
      <c r="AB20" s="98"/>
      <c r="AC20" s="98"/>
      <c r="AD20" s="98"/>
      <c r="AE20" s="98"/>
      <c r="AF20" s="98"/>
    </row>
    <row r="21" spans="2:46" s="3" customFormat="1" ht="45.6" customHeight="1" x14ac:dyDescent="0.3">
      <c r="B21" s="112" t="str">
        <f>IF(OR(M19&lt;4500,Calc!F21=0),"","Diese freistehende Länge ist kein Standard."&amp;CHAR(10)&amp;"Bitte nehmen Sie Kontakt mit uns auf - wir finden eine Lösung.")</f>
        <v/>
      </c>
      <c r="C21" s="113"/>
      <c r="D21" s="113"/>
      <c r="E21" s="113"/>
      <c r="F21" s="113"/>
      <c r="G21" s="113"/>
      <c r="H21" s="113"/>
      <c r="I21" s="113"/>
      <c r="J21" s="113"/>
      <c r="K21" s="113"/>
      <c r="L21" s="113"/>
      <c r="M21" s="113"/>
      <c r="N21" s="113"/>
      <c r="O21" s="113"/>
      <c r="P21" s="113"/>
      <c r="Q21" s="113"/>
      <c r="S21" s="98"/>
      <c r="T21" s="98"/>
      <c r="U21" s="98"/>
      <c r="V21" s="98"/>
      <c r="W21" s="98"/>
      <c r="X21" s="98"/>
      <c r="Y21" s="98"/>
      <c r="Z21" s="98"/>
      <c r="AA21" s="98"/>
      <c r="AB21" s="98"/>
      <c r="AC21" s="98"/>
      <c r="AD21" s="98"/>
      <c r="AE21" s="98"/>
      <c r="AF21" s="98"/>
    </row>
    <row r="22" spans="2:46" s="3" customFormat="1" ht="19.95" customHeight="1" x14ac:dyDescent="0.3">
      <c r="B22" s="2"/>
      <c r="C22"/>
      <c r="D22"/>
      <c r="E22"/>
      <c r="F22"/>
      <c r="G22" s="5"/>
      <c r="S22" s="8"/>
    </row>
    <row r="23" spans="2:46" ht="19.95" customHeight="1" x14ac:dyDescent="0.3">
      <c r="B23" s="54" t="str">
        <f>IF(Calc!F11="Flachdach","",IF(Calc!F21=0,"","alternative Baulängen"))</f>
        <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row>
    <row r="24" spans="2:46" s="12" customFormat="1" ht="17.399999999999999" customHeight="1" x14ac:dyDescent="0.3">
      <c r="B24" s="99" t="str">
        <f>IF(Calc!F11="Flachdach","",IF(Calc!F21=0,"","Abstand A [mm]"))</f>
        <v/>
      </c>
      <c r="C24" s="100"/>
      <c r="D24" s="100"/>
      <c r="E24" s="100"/>
      <c r="F24" s="101"/>
      <c r="G24" s="11" t="str">
        <f>IF(Calc!$F$21=0,"",Calc!H24)</f>
        <v/>
      </c>
      <c r="H24" s="11" t="str">
        <f>IF(Calc!$F$21=0,"",Calc!I24)</f>
        <v/>
      </c>
      <c r="I24" s="11" t="str">
        <f>IF(Calc!$F$21=0,"",Calc!J24)</f>
        <v/>
      </c>
      <c r="J24" s="11" t="str">
        <f>IF(Calc!$F$21=0,"",Calc!K24)</f>
        <v/>
      </c>
      <c r="K24" s="11" t="str">
        <f>IF(Calc!$F$21=0,"",Calc!L24)</f>
        <v/>
      </c>
      <c r="L24" s="11" t="str">
        <f>IF(Calc!$F$21=0,"",Calc!M24)</f>
        <v/>
      </c>
      <c r="M24" s="11" t="str">
        <f>IF(Calc!$F$21=0,"",Calc!N24)</f>
        <v/>
      </c>
      <c r="N24" s="11" t="str">
        <f>IF(Calc!$F$21=0,"",Calc!O24)</f>
        <v/>
      </c>
      <c r="O24" s="11" t="str">
        <f>IF(Calc!$F$21=0,"",Calc!P24)</f>
        <v/>
      </c>
      <c r="P24" s="11" t="str">
        <f>IF(Calc!$F$21=0,"",Calc!Q24)</f>
        <v/>
      </c>
      <c r="Q24" s="11" t="str">
        <f>IF(Calc!$F$21=0,"",Calc!R24)</f>
        <v/>
      </c>
      <c r="R24" s="11" t="str">
        <f>IF(Calc!$F$21=0,"",Calc!S24)</f>
        <v/>
      </c>
      <c r="S24" s="11" t="str">
        <f>IF(Calc!$F$21=0,"",Calc!T24)</f>
        <v/>
      </c>
      <c r="T24" s="11" t="str">
        <f>IF(Calc!$F$21=0,"",Calc!U24)</f>
        <v/>
      </c>
      <c r="U24" s="11" t="str">
        <f>IF(Calc!$F$21=0,"",Calc!V24)</f>
        <v/>
      </c>
      <c r="V24" s="11" t="str">
        <f>IF(Calc!$F$21=0,"",Calc!W24)</f>
        <v/>
      </c>
      <c r="W24" s="11" t="str">
        <f>IF(Calc!$F$21=0,"",Calc!X24)</f>
        <v/>
      </c>
      <c r="X24" s="11" t="str">
        <f>IF(Calc!$F$21=0,"",Calc!Y24)</f>
        <v/>
      </c>
      <c r="Y24" s="11" t="str">
        <f>IF(Calc!$F$21=0,"",Calc!Z24)</f>
        <v/>
      </c>
      <c r="Z24" s="11" t="str">
        <f>IF(Calc!$F$21=0,"",Calc!AA24)</f>
        <v/>
      </c>
      <c r="AA24" s="11" t="str">
        <f>IF(Calc!$F$21=0,"",Calc!AB24)</f>
        <v/>
      </c>
      <c r="AB24" s="11" t="str">
        <f>IF(Calc!$F$21=0,"",Calc!AC24)</f>
        <v/>
      </c>
      <c r="AC24" s="11" t="str">
        <f>IF(Calc!$F$21=0,"",Calc!AD24)</f>
        <v/>
      </c>
      <c r="AD24" s="11" t="str">
        <f>IF(Calc!$F$21=0,"",Calc!AE24)</f>
        <v/>
      </c>
      <c r="AE24" s="11" t="str">
        <f>IF(Calc!$F$21=0,"",Calc!AF24)</f>
        <v/>
      </c>
      <c r="AF24" s="11" t="str">
        <f>IF(Calc!$F$21=0,"",Calc!AG24)</f>
        <v/>
      </c>
      <c r="AG24" s="11" t="str">
        <f>IF(Calc!$F$21=0,"",Calc!AH24)</f>
        <v/>
      </c>
      <c r="AH24" s="10"/>
      <c r="AI24" s="10"/>
      <c r="AJ24" s="10"/>
      <c r="AK24" s="10"/>
      <c r="AL24" s="10"/>
      <c r="AM24" s="10"/>
      <c r="AN24" s="10"/>
      <c r="AO24" s="10"/>
      <c r="AP24" s="10"/>
      <c r="AQ24" s="10"/>
      <c r="AR24" s="10"/>
      <c r="AS24" s="10"/>
      <c r="AT24" s="10"/>
    </row>
    <row r="25" spans="2:46" s="12" customFormat="1" ht="17.399999999999999" customHeight="1" x14ac:dyDescent="0.3">
      <c r="B25" s="99" t="str">
        <f>IF(Calc!F11="Flachdach","",IF(Calc!F21=0,"","Länge X über Dachkante [mm]"))</f>
        <v/>
      </c>
      <c r="C25" s="100"/>
      <c r="D25" s="100"/>
      <c r="E25" s="100"/>
      <c r="F25" s="101"/>
      <c r="G25" s="13" t="str">
        <f>IF(G24="","",Calc!H34)</f>
        <v/>
      </c>
      <c r="H25" s="13" t="str">
        <f>IF(H24="","",Calc!I34)</f>
        <v/>
      </c>
      <c r="I25" s="13" t="str">
        <f>IF(I24="","",Calc!J34)</f>
        <v/>
      </c>
      <c r="J25" s="13" t="str">
        <f>IF(J24="","",Calc!K34)</f>
        <v/>
      </c>
      <c r="K25" s="13" t="str">
        <f>IF(K24="","",Calc!L34)</f>
        <v/>
      </c>
      <c r="L25" s="13" t="str">
        <f>IF(L24="","",Calc!M34)</f>
        <v/>
      </c>
      <c r="M25" s="13" t="str">
        <f>IF(M24="","",Calc!N34)</f>
        <v/>
      </c>
      <c r="N25" s="13" t="str">
        <f>IF(N24="","",Calc!O34)</f>
        <v/>
      </c>
      <c r="O25" s="13" t="str">
        <f>IF(O24="","",Calc!P34)</f>
        <v/>
      </c>
      <c r="P25" s="13" t="str">
        <f>IF(P24="","",Calc!Q34)</f>
        <v/>
      </c>
      <c r="Q25" s="13" t="str">
        <f>IF(Q24="","",Calc!R34)</f>
        <v/>
      </c>
      <c r="R25" s="13" t="str">
        <f>IF(R24="","",Calc!S34)</f>
        <v/>
      </c>
      <c r="S25" s="13" t="str">
        <f>IF(S24="","",Calc!T34)</f>
        <v/>
      </c>
      <c r="T25" s="13" t="str">
        <f>IF(T24="","",Calc!U34)</f>
        <v/>
      </c>
      <c r="U25" s="13" t="str">
        <f>IF(U24="","",Calc!V34)</f>
        <v/>
      </c>
      <c r="V25" s="13" t="str">
        <f>IF(V24="","",Calc!W34)</f>
        <v/>
      </c>
      <c r="W25" s="13" t="str">
        <f>IF(W24="","",Calc!X34)</f>
        <v/>
      </c>
      <c r="X25" s="13" t="str">
        <f>IF(X24="","",Calc!Y34)</f>
        <v/>
      </c>
      <c r="Y25" s="13" t="str">
        <f>IF(Y24="","",Calc!Z34)</f>
        <v/>
      </c>
      <c r="Z25" s="13" t="str">
        <f>IF(Z24="","",Calc!AA34)</f>
        <v/>
      </c>
      <c r="AA25" s="13" t="str">
        <f>IF(AA24="","",Calc!AB34)</f>
        <v/>
      </c>
      <c r="AB25" s="13" t="str">
        <f>IF(AB24="","",Calc!AC34)</f>
        <v/>
      </c>
      <c r="AC25" s="13" t="str">
        <f>IF(AC24="","",Calc!AD34)</f>
        <v/>
      </c>
      <c r="AD25" s="13" t="str">
        <f>IF(AD24="","",Calc!AE34)</f>
        <v/>
      </c>
      <c r="AE25" s="13" t="str">
        <f>IF(AE24="","",Calc!AF34)</f>
        <v/>
      </c>
      <c r="AF25" s="13" t="str">
        <f>IF(AF24="","",Calc!AG34)</f>
        <v/>
      </c>
      <c r="AG25" s="13" t="str">
        <f>IF(AG24="","",Calc!AH34)</f>
        <v/>
      </c>
      <c r="AH25" s="13"/>
      <c r="AI25" s="13"/>
      <c r="AJ25" s="13"/>
      <c r="AK25" s="13"/>
      <c r="AL25" s="13"/>
      <c r="AM25" s="13"/>
      <c r="AN25" s="13"/>
      <c r="AO25" s="13"/>
      <c r="AP25" s="13"/>
      <c r="AQ25" s="13"/>
      <c r="AR25" s="13"/>
      <c r="AS25" s="13"/>
      <c r="AT25" s="13"/>
    </row>
    <row r="26" spans="2:46" x14ac:dyDescent="0.3">
      <c r="B26" s="55"/>
      <c r="C26" s="50"/>
      <c r="D26" s="50"/>
      <c r="E26" s="50"/>
      <c r="F26" s="50"/>
      <c r="G26" s="52"/>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row>
    <row r="27" spans="2:46" s="15" customFormat="1" ht="17.399999999999999" customHeight="1" x14ac:dyDescent="0.3">
      <c r="B27" s="102" t="str">
        <f>IF(G27="","","Abstand A [mm]")</f>
        <v/>
      </c>
      <c r="C27" s="103"/>
      <c r="D27" s="103"/>
      <c r="E27" s="103"/>
      <c r="F27" s="103"/>
      <c r="G27" s="11" t="str">
        <f>IF(Calc!$F$21=0,"",Calc!AI24)</f>
        <v/>
      </c>
      <c r="H27" s="11" t="str">
        <f>IF(Calc!$F$21=0,"",Calc!AJ24)</f>
        <v/>
      </c>
      <c r="I27" s="11" t="str">
        <f>IF(Calc!$F$21=0,"",Calc!AK24)</f>
        <v/>
      </c>
      <c r="J27" s="11" t="str">
        <f>IF(Calc!$F$21=0,"",Calc!AL24)</f>
        <v/>
      </c>
      <c r="K27" s="11" t="str">
        <f>IF(Calc!$F$21=0,"",Calc!AM24)</f>
        <v/>
      </c>
      <c r="L27" s="11" t="str">
        <f>IF(Calc!$F$21=0,"",Calc!AN24)</f>
        <v/>
      </c>
      <c r="M27" s="11" t="str">
        <f>IF(Calc!$F$21=0,"",Calc!AO24)</f>
        <v/>
      </c>
      <c r="N27" s="11" t="str">
        <f>IF(Calc!$F$21=0,"",Calc!AP24)</f>
        <v/>
      </c>
      <c r="O27" s="11" t="str">
        <f>IF(Calc!$F$21=0,"",Calc!AQ24)</f>
        <v/>
      </c>
      <c r="P27" s="11" t="str">
        <f>IF(Calc!$F$21=0,"",Calc!AR24)</f>
        <v/>
      </c>
      <c r="Q27" s="11" t="str">
        <f>IF(Calc!$F$21=0,"",Calc!AS24)</f>
        <v/>
      </c>
      <c r="R27" s="11" t="str">
        <f>IF(Calc!$F$21=0,"",Calc!AT24)</f>
        <v/>
      </c>
      <c r="S27" s="11" t="str">
        <f>IF(Calc!$F$21=0,"",Calc!AU24)</f>
        <v/>
      </c>
      <c r="T27" s="11" t="str">
        <f>IF(Calc!$F$21=0,"",Calc!AV24)</f>
        <v/>
      </c>
      <c r="U27" s="11" t="str">
        <f>IF(Calc!$F$21=0,"",Calc!AW24)</f>
        <v/>
      </c>
      <c r="V27" s="11" t="str">
        <f>IF(Calc!$F$21=0,"",Calc!AX24)</f>
        <v/>
      </c>
      <c r="W27" s="11" t="str">
        <f>IF(Calc!$F$21=0,"",Calc!AY24)</f>
        <v/>
      </c>
      <c r="X27" s="11" t="str">
        <f>IF(Calc!$F$21=0,"",Calc!AZ24)</f>
        <v/>
      </c>
      <c r="Y27" s="11" t="str">
        <f>IF(Calc!$F$21=0,"",Calc!BA24)</f>
        <v/>
      </c>
      <c r="Z27" s="11" t="str">
        <f>IF(Calc!$F$21=0,"",Calc!BB24)</f>
        <v/>
      </c>
      <c r="AA27" s="11" t="str">
        <f>IF(Calc!$F$21=0,"",Calc!BC24)</f>
        <v/>
      </c>
      <c r="AB27" s="11" t="str">
        <f>IF(Calc!$F$21=0,"",Calc!BD24)</f>
        <v/>
      </c>
      <c r="AC27" s="11" t="str">
        <f>IF(Calc!$F$21=0,"",Calc!BE24)</f>
        <v/>
      </c>
      <c r="AD27" s="11" t="str">
        <f>IF(Calc!$F$21=0,"",Calc!BF24)</f>
        <v/>
      </c>
      <c r="AE27" s="11" t="str">
        <f>IF(Calc!$F$21=0,"",Calc!BG24)</f>
        <v/>
      </c>
      <c r="AF27" s="11" t="str">
        <f>IF(Calc!$F$21=0,"",Calc!BH24)</f>
        <v/>
      </c>
      <c r="AG27" s="11" t="str">
        <f>IF(Calc!$F$21=0,"",Calc!BI24)</f>
        <v/>
      </c>
      <c r="AH27" s="11"/>
      <c r="AI27" s="11"/>
      <c r="AJ27" s="11"/>
      <c r="AK27" s="11"/>
      <c r="AL27" s="11"/>
      <c r="AM27" s="11"/>
      <c r="AN27" s="11"/>
      <c r="AO27" s="11"/>
      <c r="AP27" s="11"/>
      <c r="AQ27" s="11"/>
      <c r="AR27" s="11"/>
      <c r="AS27" s="11"/>
      <c r="AT27" s="11"/>
    </row>
    <row r="28" spans="2:46" s="15" customFormat="1" ht="17.399999999999999" customHeight="1" x14ac:dyDescent="0.3">
      <c r="B28" s="102" t="str">
        <f>IF(G27="","","Länge X über Dachkante [mm]")</f>
        <v/>
      </c>
      <c r="C28" s="103"/>
      <c r="D28" s="103"/>
      <c r="E28" s="103"/>
      <c r="F28" s="103"/>
      <c r="G28" s="13" t="str">
        <f>IF(G24="","",Calc!AI34)</f>
        <v/>
      </c>
      <c r="H28" s="13" t="str">
        <f>IF(H24="","",Calc!AJ34)</f>
        <v/>
      </c>
      <c r="I28" s="13" t="str">
        <f>IF(I24="","",Calc!AK34)</f>
        <v/>
      </c>
      <c r="J28" s="13" t="str">
        <f>IF(J24="","",Calc!AL34)</f>
        <v/>
      </c>
      <c r="K28" s="13" t="str">
        <f>IF(K24="","",Calc!AM34)</f>
        <v/>
      </c>
      <c r="L28" s="13" t="str">
        <f>IF(L24="","",Calc!AN34)</f>
        <v/>
      </c>
      <c r="M28" s="13" t="str">
        <f>IF(M24="","",Calc!AO34)</f>
        <v/>
      </c>
      <c r="N28" s="13" t="str">
        <f>IF(N24="","",Calc!AP34)</f>
        <v/>
      </c>
      <c r="O28" s="13" t="str">
        <f>IF(O24="","",Calc!AQ34)</f>
        <v/>
      </c>
      <c r="P28" s="13" t="str">
        <f>IF(P24="","",Calc!AR34)</f>
        <v/>
      </c>
      <c r="Q28" s="13" t="str">
        <f>IF(Q24="","",Calc!AS34)</f>
        <v/>
      </c>
      <c r="R28" s="13" t="str">
        <f>IF(R24="","",Calc!AT34)</f>
        <v/>
      </c>
      <c r="S28" s="13" t="str">
        <f>IF(S24="","",Calc!AU34)</f>
        <v/>
      </c>
      <c r="T28" s="13" t="str">
        <f>IF(T24="","",Calc!AV34)</f>
        <v/>
      </c>
      <c r="U28" s="13" t="str">
        <f>IF(U24="","",Calc!AW34)</f>
        <v/>
      </c>
      <c r="V28" s="13" t="str">
        <f>IF(V24="","",Calc!AX34)</f>
        <v/>
      </c>
      <c r="W28" s="13" t="str">
        <f>IF(W24="","",Calc!AY34)</f>
        <v/>
      </c>
      <c r="X28" s="13" t="str">
        <f>IF(X24="","",Calc!AZ34)</f>
        <v/>
      </c>
      <c r="Y28" s="13" t="str">
        <f>IF(Y24="","",Calc!BA34)</f>
        <v/>
      </c>
      <c r="Z28" s="13" t="str">
        <f>IF(Z24="","",Calc!BB34)</f>
        <v/>
      </c>
      <c r="AA28" s="13" t="str">
        <f>IF(AA24="","",Calc!BC34)</f>
        <v/>
      </c>
      <c r="AB28" s="13" t="str">
        <f>IF(AB24="","",Calc!BD34)</f>
        <v/>
      </c>
      <c r="AC28" s="13" t="str">
        <f>IF(AC24="","",Calc!BE34)</f>
        <v/>
      </c>
      <c r="AD28" s="13" t="str">
        <f>IF(AD24="","",Calc!BF34)</f>
        <v/>
      </c>
      <c r="AE28" s="13" t="str">
        <f>IF(AE24="","",Calc!BG34)</f>
        <v/>
      </c>
      <c r="AF28" s="13" t="str">
        <f>IF(AF24="","",Calc!BH34)</f>
        <v/>
      </c>
      <c r="AG28" s="13" t="str">
        <f>IF(AG24="","",Calc!BI34)</f>
        <v/>
      </c>
      <c r="AH28" s="13"/>
      <c r="AI28" s="13"/>
      <c r="AJ28" s="13"/>
      <c r="AK28" s="13"/>
      <c r="AL28" s="13"/>
      <c r="AM28" s="13"/>
      <c r="AN28" s="13"/>
      <c r="AO28" s="13"/>
      <c r="AP28" s="13"/>
      <c r="AQ28" s="13"/>
      <c r="AR28" s="13"/>
      <c r="AS28" s="13"/>
      <c r="AT28" s="13"/>
    </row>
    <row r="29" spans="2:46" s="15" customFormat="1" ht="17.399999999999999" customHeight="1" thickBot="1" x14ac:dyDescent="0.35">
      <c r="B29" s="57"/>
      <c r="C29" s="58"/>
      <c r="D29" s="58"/>
      <c r="E29" s="58"/>
      <c r="F29" s="58"/>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13"/>
      <c r="AI29" s="13"/>
      <c r="AJ29" s="13"/>
      <c r="AK29" s="13"/>
      <c r="AL29" s="13"/>
      <c r="AM29" s="13"/>
      <c r="AN29" s="13"/>
      <c r="AO29" s="13"/>
      <c r="AP29" s="13"/>
      <c r="AQ29" s="13"/>
      <c r="AR29" s="13"/>
      <c r="AS29" s="13"/>
      <c r="AT29" s="13"/>
    </row>
    <row r="30" spans="2:46" x14ac:dyDescent="0.3">
      <c r="B30" s="69"/>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43"/>
      <c r="AC30" s="43"/>
      <c r="AD30" s="43"/>
      <c r="AE30" s="43"/>
      <c r="AF30" s="43"/>
      <c r="AG30" s="56" t="s">
        <v>70</v>
      </c>
    </row>
    <row r="31" spans="2:46" x14ac:dyDescent="0.3">
      <c r="G31" s="5"/>
    </row>
    <row r="32" spans="2:46" x14ac:dyDescent="0.3">
      <c r="G32" s="5"/>
    </row>
  </sheetData>
  <sheetProtection algorithmName="SHA-512" hashValue="E3OasqVeqNjqnUaG32An7WCS7fG7Fa9/tjaUR6ewncUBXJYHKoGSYg8cdfjGBWPbrCEN5Y4rxcHMFzgwSVNhcQ==" saltValue="YCXzHjVdooXwb7UWFFtHMw==" spinCount="100000" sheet="1" objects="1" scenarios="1" selectLockedCells="1"/>
  <customSheetViews>
    <customSheetView guid="{B5D3CC7F-D62C-45D2-A5A4-3579CD720970}" showPageBreaks="1" showGridLines="0" showRowCol="0">
      <selection activeCell="M10" sqref="M10:O10"/>
    </customSheetView>
  </customSheetViews>
  <mergeCells count="30">
    <mergeCell ref="S19:AF21"/>
    <mergeCell ref="B24:F24"/>
    <mergeCell ref="B25:F25"/>
    <mergeCell ref="B30:AA30"/>
    <mergeCell ref="B27:F27"/>
    <mergeCell ref="P19:Q19"/>
    <mergeCell ref="M19:O19"/>
    <mergeCell ref="C19:L19"/>
    <mergeCell ref="B28:F28"/>
    <mergeCell ref="B20:Q20"/>
    <mergeCell ref="B21:Q21"/>
    <mergeCell ref="M17:O17"/>
    <mergeCell ref="C16:J16"/>
    <mergeCell ref="M13:O13"/>
    <mergeCell ref="C13:J13"/>
    <mergeCell ref="C14:O14"/>
    <mergeCell ref="M15:O15"/>
    <mergeCell ref="C15:J15"/>
    <mergeCell ref="M16:O16"/>
    <mergeCell ref="C17:K17"/>
    <mergeCell ref="Q15:S15"/>
    <mergeCell ref="Q16:S16"/>
    <mergeCell ref="B2:X2"/>
    <mergeCell ref="B3:X3"/>
    <mergeCell ref="M11:O11"/>
    <mergeCell ref="C11:J11"/>
    <mergeCell ref="Q9:S9"/>
    <mergeCell ref="Q11:S11"/>
    <mergeCell ref="Q13:S13"/>
    <mergeCell ref="C12:O12"/>
  </mergeCells>
  <conditionalFormatting sqref="P15">
    <cfRule type="cellIs" dxfId="20" priority="29" operator="equal">
      <formula>"û"</formula>
    </cfRule>
    <cfRule type="cellIs" dxfId="19" priority="30" operator="equal">
      <formula>"ü"</formula>
    </cfRule>
  </conditionalFormatting>
  <conditionalFormatting sqref="C19:L19">
    <cfRule type="beginsWith" dxfId="18" priority="8" operator="beginsWith" text="Ihr gewählter Wert">
      <formula>LEFT(C19,LEN("Ihr gewählter Wert"))="Ihr gewählter Wert"</formula>
    </cfRule>
    <cfRule type="containsText" dxfId="17" priority="28" operator="containsText" text="Ihr gewählter Abstand">
      <formula>NOT(ISERROR(SEARCH("Ihr gewählter Abstand",C19)))</formula>
    </cfRule>
  </conditionalFormatting>
  <conditionalFormatting sqref="G24:AG25">
    <cfRule type="cellIs" dxfId="16" priority="27" operator="equal">
      <formula>"&gt;0"</formula>
    </cfRule>
  </conditionalFormatting>
  <conditionalFormatting sqref="G24:AG25">
    <cfRule type="notContainsBlanks" dxfId="15" priority="51">
      <formula>LEN(TRIM(G24))&gt;0</formula>
    </cfRule>
  </conditionalFormatting>
  <conditionalFormatting sqref="S19:AC20">
    <cfRule type="notContainsBlanks" dxfId="14" priority="53">
      <formula>LEN(TRIM(S19))&gt;0</formula>
    </cfRule>
  </conditionalFormatting>
  <conditionalFormatting sqref="AD29:AT29 AH28:AT28">
    <cfRule type="notContainsBlanks" dxfId="13" priority="23">
      <formula>LEN(TRIM(AD28))&gt;0</formula>
    </cfRule>
  </conditionalFormatting>
  <conditionalFormatting sqref="G29:AC29 G28:AG28 G27:AT27">
    <cfRule type="notContainsBlanks" dxfId="12" priority="48">
      <formula>LEN(TRIM(G27))&gt;0</formula>
    </cfRule>
  </conditionalFormatting>
  <conditionalFormatting sqref="P13">
    <cfRule type="cellIs" dxfId="11" priority="9" operator="equal">
      <formula>"û"</formula>
    </cfRule>
    <cfRule type="cellIs" dxfId="10" priority="10" operator="equal">
      <formula>"ü"</formula>
    </cfRule>
  </conditionalFormatting>
  <conditionalFormatting sqref="B20:Q20">
    <cfRule type="notContainsBlanks" dxfId="9" priority="54">
      <formula>LEN(TRIM(B20))&gt;0</formula>
    </cfRule>
  </conditionalFormatting>
  <conditionalFormatting sqref="C14:O14">
    <cfRule type="notContainsBlanks" dxfId="8" priority="5">
      <formula>LEN(TRIM(C14))&gt;0</formula>
    </cfRule>
  </conditionalFormatting>
  <conditionalFormatting sqref="C12">
    <cfRule type="notContainsBlanks" dxfId="7" priority="50">
      <formula>LEN(TRIM(C12))&gt;0</formula>
    </cfRule>
  </conditionalFormatting>
  <conditionalFormatting sqref="M13:O13">
    <cfRule type="expression" dxfId="6" priority="3">
      <formula>B13="N"</formula>
    </cfRule>
  </conditionalFormatting>
  <conditionalFormatting sqref="M15:O15">
    <cfRule type="expression" dxfId="5" priority="2">
      <formula>B15="A"</formula>
    </cfRule>
  </conditionalFormatting>
  <conditionalFormatting sqref="B21">
    <cfRule type="notContainsBlanks" dxfId="4" priority="55">
      <formula>LEN(TRIM(B21))&gt;0</formula>
    </cfRule>
  </conditionalFormatting>
  <pageMargins left="0.7" right="0.7" top="0.78740157499999996" bottom="0.78740157499999996" header="0.3" footer="0.3"/>
  <pageSetup paperSize="9" scale="48" orientation="landscape" horizontalDpi="0" verticalDpi="0" r:id="rId1"/>
  <drawing r:id="rId2"/>
  <legacyDrawing r:id="rId3"/>
  <controls>
    <mc:AlternateContent xmlns:mc="http://schemas.openxmlformats.org/markup-compatibility/2006">
      <mc:Choice Requires="x14">
        <control shapeId="5121" r:id="rId4" name="ComboBox1">
          <controlPr defaultSize="0" autoLine="0" linkedCell="Calc!F11" listFillRange="Calc!F2:F4" r:id="rId5">
            <anchor moveWithCells="1">
              <from>
                <xdr:col>9</xdr:col>
                <xdr:colOff>30480</xdr:colOff>
                <xdr:row>4</xdr:row>
                <xdr:rowOff>220980</xdr:rowOff>
              </from>
              <to>
                <xdr:col>17</xdr:col>
                <xdr:colOff>91440</xdr:colOff>
                <xdr:row>6</xdr:row>
                <xdr:rowOff>53340</xdr:rowOff>
              </to>
            </anchor>
          </controlPr>
        </control>
      </mc:Choice>
      <mc:Fallback>
        <control shapeId="5121" r:id="rId4" name="ComboBox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14" operator="containsText" id="{12B33F35-44B2-41CF-ADA7-1391D8D94C73}">
            <xm:f>NOT(ISERROR(SEARCH($B$27,B27)))</xm:f>
            <xm:f>$B$27</xm:f>
            <x14:dxf>
              <border>
                <left style="thin">
                  <color rgb="FF00509D"/>
                </left>
                <right style="thin">
                  <color rgb="FF00509D"/>
                </right>
                <top style="thin">
                  <color rgb="FF00509D"/>
                </top>
                <bottom style="thin">
                  <color rgb="FF00509D"/>
                </bottom>
                <vertical/>
                <horizontal/>
              </border>
            </x14:dxf>
          </x14:cfRule>
          <xm:sqref>B27:F28</xm:sqref>
        </x14:conditionalFormatting>
        <x14:conditionalFormatting xmlns:xm="http://schemas.microsoft.com/office/excel/2006/main">
          <x14:cfRule type="containsText" priority="13" operator="containsText" id="{5B9ABF20-1E7D-4AE1-A5E4-A0A2B32361B6}">
            <xm:f>NOT(ISERROR(SEARCH($B$28,B28)))</xm:f>
            <xm:f>$B$28</xm:f>
            <x14:dxf>
              <border>
                <left style="thin">
                  <color rgb="FF00509D"/>
                </left>
                <right style="thin">
                  <color rgb="FF00509D"/>
                </right>
                <top style="thin">
                  <color rgb="FF00509D"/>
                </top>
                <bottom style="thin">
                  <color rgb="FF00509D"/>
                </bottom>
                <vertical/>
                <horizontal/>
              </border>
            </x14:dxf>
          </x14:cfRule>
          <xm:sqref>B28:F28</xm:sqref>
        </x14:conditionalFormatting>
        <x14:conditionalFormatting xmlns:xm="http://schemas.microsoft.com/office/excel/2006/main">
          <x14:cfRule type="notContainsText" priority="12" operator="notContains" id="{37337676-D742-418D-9D72-D3348E9B6EC0}">
            <xm:f>ISERROR(SEARCH($B$24,B24))</xm:f>
            <xm:f>$B$24</xm:f>
            <x14:dxf>
              <border>
                <left/>
                <right/>
                <top/>
                <bottom/>
                <vertical/>
                <horizontal/>
              </border>
            </x14:dxf>
          </x14:cfRule>
          <xm:sqref>B24:F24</xm:sqref>
        </x14:conditionalFormatting>
        <x14:conditionalFormatting xmlns:xm="http://schemas.microsoft.com/office/excel/2006/main">
          <x14:cfRule type="notContainsText" priority="11" operator="notContains" id="{97DBA165-E501-4254-BB21-C0E9BC68AB06}">
            <xm:f>ISERROR(SEARCH($B$25,B25))</xm:f>
            <xm:f>$B$25</xm:f>
            <x14:dxf>
              <border>
                <left/>
                <right/>
                <top/>
                <bottom/>
                <vertical/>
                <horizontal/>
              </border>
            </x14:dxf>
          </x14:cfRule>
          <xm:sqref>B25:F25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A9C95-438B-410B-8D61-88CB89162D2F}">
  <sheetPr codeName="Tabelle6"/>
  <dimension ref="A1:BK45"/>
  <sheetViews>
    <sheetView topLeftCell="A4" workbookViewId="0">
      <selection activeCell="G39" sqref="G39"/>
    </sheetView>
  </sheetViews>
  <sheetFormatPr baseColWidth="10" defaultRowHeight="14.4" x14ac:dyDescent="0.3"/>
  <cols>
    <col min="2" max="2" width="24.44140625" bestFit="1" customWidth="1"/>
    <col min="3" max="3" width="11.5546875" style="26"/>
    <col min="5" max="6" width="27.33203125" customWidth="1"/>
    <col min="7" max="7" width="7.6640625" style="27" customWidth="1"/>
    <col min="8" max="38" width="5.6640625" style="26" customWidth="1"/>
    <col min="39" max="61" width="5.6640625" customWidth="1"/>
  </cols>
  <sheetData>
    <row r="1" spans="1:6" x14ac:dyDescent="0.3">
      <c r="E1" s="28"/>
      <c r="F1" t="s">
        <v>25</v>
      </c>
    </row>
    <row r="2" spans="1:6" x14ac:dyDescent="0.3">
      <c r="B2" t="s">
        <v>57</v>
      </c>
      <c r="C2" s="26">
        <v>1</v>
      </c>
      <c r="D2" t="s">
        <v>3</v>
      </c>
      <c r="F2" t="s">
        <v>26</v>
      </c>
    </row>
    <row r="3" spans="1:6" x14ac:dyDescent="0.3">
      <c r="B3" t="s">
        <v>56</v>
      </c>
      <c r="C3" s="26">
        <v>400</v>
      </c>
      <c r="D3" t="s">
        <v>3</v>
      </c>
      <c r="F3" t="s">
        <v>27</v>
      </c>
    </row>
    <row r="4" spans="1:6" x14ac:dyDescent="0.3">
      <c r="B4" t="s">
        <v>55</v>
      </c>
      <c r="C4" s="26">
        <v>65</v>
      </c>
      <c r="D4" t="s">
        <v>1</v>
      </c>
      <c r="F4" t="s">
        <v>14</v>
      </c>
    </row>
    <row r="6" spans="1:6" x14ac:dyDescent="0.3">
      <c r="B6" t="s">
        <v>54</v>
      </c>
      <c r="C6" s="26" t="str">
        <f>IF(Frontend!M11="","",Frontend!M11*C8)</f>
        <v/>
      </c>
      <c r="D6" t="s">
        <v>3</v>
      </c>
    </row>
    <row r="7" spans="1:6" x14ac:dyDescent="0.3">
      <c r="A7">
        <v>1</v>
      </c>
      <c r="B7" t="s">
        <v>53</v>
      </c>
      <c r="C7" s="26" t="str">
        <f>IF(C6="","",C6/2)</f>
        <v/>
      </c>
      <c r="D7" t="s">
        <v>3</v>
      </c>
    </row>
    <row r="8" spans="1:6" x14ac:dyDescent="0.3">
      <c r="B8" t="s">
        <v>65</v>
      </c>
      <c r="C8" s="26">
        <f>IF(F11="Pultdach",2,1)</f>
        <v>1</v>
      </c>
    </row>
    <row r="9" spans="1:6" x14ac:dyDescent="0.3">
      <c r="B9" t="s">
        <v>52</v>
      </c>
      <c r="C9" s="26" t="str">
        <f>IF(C7="","",C7/2-C2)</f>
        <v/>
      </c>
      <c r="D9" t="s">
        <v>3</v>
      </c>
    </row>
    <row r="10" spans="1:6" x14ac:dyDescent="0.3">
      <c r="A10">
        <v>2</v>
      </c>
      <c r="B10" t="s">
        <v>2</v>
      </c>
      <c r="C10" s="26" t="str">
        <f>IF(Frontend!M15="","",Frontend!M15)</f>
        <v/>
      </c>
      <c r="D10" t="s">
        <v>3</v>
      </c>
      <c r="F10" t="s">
        <v>51</v>
      </c>
    </row>
    <row r="11" spans="1:6" x14ac:dyDescent="0.3">
      <c r="F11" s="42" t="s">
        <v>73</v>
      </c>
    </row>
    <row r="12" spans="1:6" x14ac:dyDescent="0.3">
      <c r="B12" t="s">
        <v>50</v>
      </c>
      <c r="C12" s="26" t="str">
        <f>IF(F11="Flachdach",0,IF(Frontend!M13="","",Frontend!M13))</f>
        <v/>
      </c>
      <c r="D12" t="s">
        <v>1</v>
      </c>
    </row>
    <row r="13" spans="1:6" x14ac:dyDescent="0.3">
      <c r="B13" t="s">
        <v>49</v>
      </c>
      <c r="C13" s="26">
        <v>20</v>
      </c>
      <c r="D13" t="s">
        <v>1</v>
      </c>
    </row>
    <row r="15" spans="1:6" x14ac:dyDescent="0.3">
      <c r="A15">
        <v>3</v>
      </c>
      <c r="B15" t="s">
        <v>32</v>
      </c>
      <c r="C15" s="26" t="str">
        <f>IF(F21=0,"",C7*TAN(C12/180*PI()))</f>
        <v/>
      </c>
    </row>
    <row r="16" spans="1:6" x14ac:dyDescent="0.3">
      <c r="A16">
        <v>4</v>
      </c>
      <c r="B16" t="s">
        <v>31</v>
      </c>
      <c r="C16" s="26" t="str">
        <f>IF(F21=0,"",C7*TAN(C13/180*PI()))</f>
        <v/>
      </c>
      <c r="E16" t="s">
        <v>68</v>
      </c>
      <c r="F16">
        <f>IF(OR(C6="",C12="",C10&gt;C9,C12&gt;C4,F11=""),0,1)</f>
        <v>0</v>
      </c>
    </row>
    <row r="17" spans="2:63" x14ac:dyDescent="0.3">
      <c r="B17" t="s">
        <v>48</v>
      </c>
      <c r="C17" s="26" t="str">
        <f>IF(F21=0,"",IF(C12&lt;C13,C16-C15,0))</f>
        <v/>
      </c>
      <c r="E17" t="s">
        <v>69</v>
      </c>
      <c r="F17">
        <f>IF(F11="Flachdach",IF(C6="",0,1),0)</f>
        <v>0</v>
      </c>
    </row>
    <row r="19" spans="2:63" x14ac:dyDescent="0.3">
      <c r="B19" t="s">
        <v>47</v>
      </c>
    </row>
    <row r="20" spans="2:63" x14ac:dyDescent="0.3">
      <c r="B20" t="s">
        <v>46</v>
      </c>
    </row>
    <row r="21" spans="2:63" x14ac:dyDescent="0.3">
      <c r="E21" t="s">
        <v>45</v>
      </c>
      <c r="F21">
        <f>MAX(F16:F17)</f>
        <v>0</v>
      </c>
    </row>
    <row r="24" spans="2:63" x14ac:dyDescent="0.3">
      <c r="E24" t="s">
        <v>44</v>
      </c>
      <c r="G24" s="27" t="s">
        <v>43</v>
      </c>
      <c r="H24" s="26" t="str">
        <f>IF(F11="Flachdach","",IF(F21=0,"",0))</f>
        <v/>
      </c>
      <c r="I24" s="26" t="str">
        <f t="shared" ref="I24:AN24" si="0">IF(H24="","",IF(H24+100&lt;$C$9,H24+100,""))</f>
        <v/>
      </c>
      <c r="J24" s="26" t="str">
        <f t="shared" si="0"/>
        <v/>
      </c>
      <c r="K24" s="26" t="str">
        <f t="shared" si="0"/>
        <v/>
      </c>
      <c r="L24" s="26" t="str">
        <f t="shared" si="0"/>
        <v/>
      </c>
      <c r="M24" s="26" t="str">
        <f t="shared" si="0"/>
        <v/>
      </c>
      <c r="N24" s="26" t="str">
        <f t="shared" si="0"/>
        <v/>
      </c>
      <c r="O24" s="26" t="str">
        <f t="shared" si="0"/>
        <v/>
      </c>
      <c r="P24" s="26" t="str">
        <f t="shared" si="0"/>
        <v/>
      </c>
      <c r="Q24" s="26" t="str">
        <f t="shared" si="0"/>
        <v/>
      </c>
      <c r="R24" s="26" t="str">
        <f t="shared" si="0"/>
        <v/>
      </c>
      <c r="S24" s="26" t="str">
        <f t="shared" si="0"/>
        <v/>
      </c>
      <c r="T24" s="26" t="str">
        <f t="shared" si="0"/>
        <v/>
      </c>
      <c r="U24" s="26" t="str">
        <f t="shared" si="0"/>
        <v/>
      </c>
      <c r="V24" s="26" t="str">
        <f t="shared" si="0"/>
        <v/>
      </c>
      <c r="W24" s="26" t="str">
        <f t="shared" si="0"/>
        <v/>
      </c>
      <c r="X24" s="26" t="str">
        <f t="shared" si="0"/>
        <v/>
      </c>
      <c r="Y24" s="26" t="str">
        <f t="shared" si="0"/>
        <v/>
      </c>
      <c r="Z24" s="26" t="str">
        <f t="shared" si="0"/>
        <v/>
      </c>
      <c r="AA24" s="26" t="str">
        <f t="shared" si="0"/>
        <v/>
      </c>
      <c r="AB24" s="26" t="str">
        <f t="shared" si="0"/>
        <v/>
      </c>
      <c r="AC24" s="26" t="str">
        <f t="shared" si="0"/>
        <v/>
      </c>
      <c r="AD24" s="26" t="str">
        <f t="shared" si="0"/>
        <v/>
      </c>
      <c r="AE24" s="26" t="str">
        <f t="shared" si="0"/>
        <v/>
      </c>
      <c r="AF24" s="26" t="str">
        <f t="shared" si="0"/>
        <v/>
      </c>
      <c r="AG24" s="26" t="str">
        <f t="shared" si="0"/>
        <v/>
      </c>
      <c r="AH24" s="26" t="str">
        <f t="shared" si="0"/>
        <v/>
      </c>
      <c r="AI24" s="26" t="str">
        <f t="shared" si="0"/>
        <v/>
      </c>
      <c r="AJ24" s="26" t="str">
        <f t="shared" si="0"/>
        <v/>
      </c>
      <c r="AK24" s="26" t="str">
        <f t="shared" si="0"/>
        <v/>
      </c>
      <c r="AL24" s="26" t="str">
        <f t="shared" si="0"/>
        <v/>
      </c>
      <c r="AM24" s="26" t="str">
        <f t="shared" si="0"/>
        <v/>
      </c>
      <c r="AN24" s="26" t="str">
        <f t="shared" si="0"/>
        <v/>
      </c>
      <c r="AO24" s="26" t="str">
        <f t="shared" ref="AO24:BI24" si="1">IF(AN24="","",IF(AN24+100&lt;$C$9,AN24+100,""))</f>
        <v/>
      </c>
      <c r="AP24" s="26" t="str">
        <f t="shared" si="1"/>
        <v/>
      </c>
      <c r="AQ24" s="26" t="str">
        <f t="shared" si="1"/>
        <v/>
      </c>
      <c r="AR24" s="26" t="str">
        <f t="shared" si="1"/>
        <v/>
      </c>
      <c r="AS24" s="26" t="str">
        <f t="shared" si="1"/>
        <v/>
      </c>
      <c r="AT24" s="26" t="str">
        <f t="shared" si="1"/>
        <v/>
      </c>
      <c r="AU24" s="26" t="str">
        <f t="shared" si="1"/>
        <v/>
      </c>
      <c r="AV24" s="26" t="str">
        <f t="shared" si="1"/>
        <v/>
      </c>
      <c r="AW24" s="26" t="str">
        <f t="shared" si="1"/>
        <v/>
      </c>
      <c r="AX24" s="26" t="str">
        <f t="shared" si="1"/>
        <v/>
      </c>
      <c r="AY24" s="26" t="str">
        <f t="shared" si="1"/>
        <v/>
      </c>
      <c r="AZ24" s="26" t="str">
        <f t="shared" si="1"/>
        <v/>
      </c>
      <c r="BA24" s="26" t="str">
        <f t="shared" si="1"/>
        <v/>
      </c>
      <c r="BB24" s="26" t="str">
        <f t="shared" si="1"/>
        <v/>
      </c>
      <c r="BC24" s="26" t="str">
        <f t="shared" si="1"/>
        <v/>
      </c>
      <c r="BD24" s="26" t="str">
        <f t="shared" si="1"/>
        <v/>
      </c>
      <c r="BE24" s="26" t="str">
        <f t="shared" si="1"/>
        <v/>
      </c>
      <c r="BF24" s="26" t="str">
        <f t="shared" si="1"/>
        <v/>
      </c>
      <c r="BG24" s="26" t="str">
        <f t="shared" si="1"/>
        <v/>
      </c>
      <c r="BH24" s="26" t="str">
        <f t="shared" si="1"/>
        <v/>
      </c>
      <c r="BI24" s="26" t="str">
        <f t="shared" si="1"/>
        <v/>
      </c>
      <c r="BJ24" s="26"/>
      <c r="BK24" s="26"/>
    </row>
    <row r="25" spans="2:63" x14ac:dyDescent="0.3">
      <c r="E25" t="s">
        <v>42</v>
      </c>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row>
    <row r="26" spans="2:63" x14ac:dyDescent="0.3">
      <c r="B26" t="s">
        <v>41</v>
      </c>
      <c r="C26" s="26" t="str">
        <f>IF(F11="Flachdach",0,IF(F21=0,"",($C$7-C10)*TAN($C$12/180*PI())))</f>
        <v/>
      </c>
      <c r="E26" t="s">
        <v>41</v>
      </c>
      <c r="G26" s="27" t="s">
        <v>40</v>
      </c>
      <c r="H26" s="26" t="str">
        <f t="shared" ref="H26:AM26" si="2">IF(H24="","",($C$7-H24)*TAN($C$12/180*PI()))</f>
        <v/>
      </c>
      <c r="I26" s="26" t="str">
        <f t="shared" si="2"/>
        <v/>
      </c>
      <c r="J26" s="26" t="str">
        <f t="shared" si="2"/>
        <v/>
      </c>
      <c r="K26" s="26" t="str">
        <f t="shared" si="2"/>
        <v/>
      </c>
      <c r="L26" s="26" t="str">
        <f t="shared" si="2"/>
        <v/>
      </c>
      <c r="M26" s="26" t="str">
        <f t="shared" si="2"/>
        <v/>
      </c>
      <c r="N26" s="26" t="str">
        <f t="shared" si="2"/>
        <v/>
      </c>
      <c r="O26" s="26" t="str">
        <f t="shared" si="2"/>
        <v/>
      </c>
      <c r="P26" s="26" t="str">
        <f t="shared" si="2"/>
        <v/>
      </c>
      <c r="Q26" s="26" t="str">
        <f t="shared" si="2"/>
        <v/>
      </c>
      <c r="R26" s="26" t="str">
        <f t="shared" si="2"/>
        <v/>
      </c>
      <c r="S26" s="26" t="str">
        <f t="shared" si="2"/>
        <v/>
      </c>
      <c r="T26" s="26" t="str">
        <f t="shared" si="2"/>
        <v/>
      </c>
      <c r="U26" s="26" t="str">
        <f t="shared" si="2"/>
        <v/>
      </c>
      <c r="V26" s="26" t="str">
        <f t="shared" si="2"/>
        <v/>
      </c>
      <c r="W26" s="26" t="str">
        <f t="shared" si="2"/>
        <v/>
      </c>
      <c r="X26" s="26" t="str">
        <f t="shared" si="2"/>
        <v/>
      </c>
      <c r="Y26" s="26" t="str">
        <f t="shared" si="2"/>
        <v/>
      </c>
      <c r="Z26" s="26" t="str">
        <f t="shared" si="2"/>
        <v/>
      </c>
      <c r="AA26" s="26" t="str">
        <f t="shared" si="2"/>
        <v/>
      </c>
      <c r="AB26" s="26" t="str">
        <f t="shared" si="2"/>
        <v/>
      </c>
      <c r="AC26" s="26" t="str">
        <f t="shared" si="2"/>
        <v/>
      </c>
      <c r="AD26" s="26" t="str">
        <f t="shared" si="2"/>
        <v/>
      </c>
      <c r="AE26" s="26" t="str">
        <f t="shared" si="2"/>
        <v/>
      </c>
      <c r="AF26" s="26" t="str">
        <f t="shared" si="2"/>
        <v/>
      </c>
      <c r="AG26" s="26" t="str">
        <f t="shared" si="2"/>
        <v/>
      </c>
      <c r="AH26" s="26" t="str">
        <f t="shared" si="2"/>
        <v/>
      </c>
      <c r="AI26" s="26" t="str">
        <f t="shared" si="2"/>
        <v/>
      </c>
      <c r="AJ26" s="26" t="str">
        <f t="shared" si="2"/>
        <v/>
      </c>
      <c r="AK26" s="26" t="str">
        <f t="shared" si="2"/>
        <v/>
      </c>
      <c r="AL26" s="26" t="str">
        <f t="shared" si="2"/>
        <v/>
      </c>
      <c r="AM26" s="26" t="str">
        <f t="shared" si="2"/>
        <v/>
      </c>
      <c r="AN26" s="26" t="str">
        <f t="shared" ref="AN26:BI26" si="3">IF(AN24="","",($C$7-AN24)*TAN($C$12/180*PI()))</f>
        <v/>
      </c>
      <c r="AO26" s="26" t="str">
        <f t="shared" si="3"/>
        <v/>
      </c>
      <c r="AP26" s="26" t="str">
        <f t="shared" si="3"/>
        <v/>
      </c>
      <c r="AQ26" s="26" t="str">
        <f t="shared" si="3"/>
        <v/>
      </c>
      <c r="AR26" s="26" t="str">
        <f t="shared" si="3"/>
        <v/>
      </c>
      <c r="AS26" s="26" t="str">
        <f t="shared" si="3"/>
        <v/>
      </c>
      <c r="AT26" s="26" t="str">
        <f t="shared" si="3"/>
        <v/>
      </c>
      <c r="AU26" s="26" t="str">
        <f t="shared" si="3"/>
        <v/>
      </c>
      <c r="AV26" s="26" t="str">
        <f t="shared" si="3"/>
        <v/>
      </c>
      <c r="AW26" s="26" t="str">
        <f t="shared" si="3"/>
        <v/>
      </c>
      <c r="AX26" s="26" t="str">
        <f t="shared" si="3"/>
        <v/>
      </c>
      <c r="AY26" s="26" t="str">
        <f t="shared" si="3"/>
        <v/>
      </c>
      <c r="AZ26" s="26" t="str">
        <f t="shared" si="3"/>
        <v/>
      </c>
      <c r="BA26" s="26" t="str">
        <f t="shared" si="3"/>
        <v/>
      </c>
      <c r="BB26" s="26" t="str">
        <f t="shared" si="3"/>
        <v/>
      </c>
      <c r="BC26" s="26" t="str">
        <f t="shared" si="3"/>
        <v/>
      </c>
      <c r="BD26" s="26" t="str">
        <f t="shared" si="3"/>
        <v/>
      </c>
      <c r="BE26" s="26" t="str">
        <f t="shared" si="3"/>
        <v/>
      </c>
      <c r="BF26" s="26" t="str">
        <f t="shared" si="3"/>
        <v/>
      </c>
      <c r="BG26" s="26" t="str">
        <f t="shared" si="3"/>
        <v/>
      </c>
      <c r="BH26" s="26" t="str">
        <f t="shared" si="3"/>
        <v/>
      </c>
      <c r="BI26" s="26" t="str">
        <f t="shared" si="3"/>
        <v/>
      </c>
      <c r="BJ26" s="26"/>
      <c r="BK26" s="26"/>
    </row>
    <row r="27" spans="2:63" x14ac:dyDescent="0.3">
      <c r="B27" t="s">
        <v>39</v>
      </c>
      <c r="C27" s="26" t="str">
        <f>IF(F11="Flachdach",0,IF(F21=0,"",($C$7-C10)*TAN($C$13/180*PI())))</f>
        <v/>
      </c>
      <c r="E27" t="s">
        <v>39</v>
      </c>
      <c r="G27" s="27" t="s">
        <v>38</v>
      </c>
      <c r="H27" s="26" t="str">
        <f t="shared" ref="H27:AM27" si="4">IF(H24="","",($C$7-H24)*TAN($C$13/180*PI()))</f>
        <v/>
      </c>
      <c r="I27" s="26" t="str">
        <f t="shared" si="4"/>
        <v/>
      </c>
      <c r="J27" s="26" t="str">
        <f t="shared" si="4"/>
        <v/>
      </c>
      <c r="K27" s="26" t="str">
        <f t="shared" si="4"/>
        <v/>
      </c>
      <c r="L27" s="26" t="str">
        <f t="shared" si="4"/>
        <v/>
      </c>
      <c r="M27" s="26" t="str">
        <f t="shared" si="4"/>
        <v/>
      </c>
      <c r="N27" s="26" t="str">
        <f t="shared" si="4"/>
        <v/>
      </c>
      <c r="O27" s="26" t="str">
        <f t="shared" si="4"/>
        <v/>
      </c>
      <c r="P27" s="26" t="str">
        <f t="shared" si="4"/>
        <v/>
      </c>
      <c r="Q27" s="26" t="str">
        <f t="shared" si="4"/>
        <v/>
      </c>
      <c r="R27" s="26" t="str">
        <f t="shared" si="4"/>
        <v/>
      </c>
      <c r="S27" s="26" t="str">
        <f t="shared" si="4"/>
        <v/>
      </c>
      <c r="T27" s="26" t="str">
        <f t="shared" si="4"/>
        <v/>
      </c>
      <c r="U27" s="26" t="str">
        <f t="shared" si="4"/>
        <v/>
      </c>
      <c r="V27" s="26" t="str">
        <f t="shared" si="4"/>
        <v/>
      </c>
      <c r="W27" s="26" t="str">
        <f t="shared" si="4"/>
        <v/>
      </c>
      <c r="X27" s="26" t="str">
        <f t="shared" si="4"/>
        <v/>
      </c>
      <c r="Y27" s="26" t="str">
        <f t="shared" si="4"/>
        <v/>
      </c>
      <c r="Z27" s="26" t="str">
        <f t="shared" si="4"/>
        <v/>
      </c>
      <c r="AA27" s="26" t="str">
        <f t="shared" si="4"/>
        <v/>
      </c>
      <c r="AB27" s="26" t="str">
        <f t="shared" si="4"/>
        <v/>
      </c>
      <c r="AC27" s="26" t="str">
        <f t="shared" si="4"/>
        <v/>
      </c>
      <c r="AD27" s="26" t="str">
        <f t="shared" si="4"/>
        <v/>
      </c>
      <c r="AE27" s="26" t="str">
        <f t="shared" si="4"/>
        <v/>
      </c>
      <c r="AF27" s="26" t="str">
        <f t="shared" si="4"/>
        <v/>
      </c>
      <c r="AG27" s="26" t="str">
        <f t="shared" si="4"/>
        <v/>
      </c>
      <c r="AH27" s="26" t="str">
        <f t="shared" si="4"/>
        <v/>
      </c>
      <c r="AI27" s="26" t="str">
        <f t="shared" si="4"/>
        <v/>
      </c>
      <c r="AJ27" s="26" t="str">
        <f t="shared" si="4"/>
        <v/>
      </c>
      <c r="AK27" s="26" t="str">
        <f t="shared" si="4"/>
        <v/>
      </c>
      <c r="AL27" s="26" t="str">
        <f t="shared" si="4"/>
        <v/>
      </c>
      <c r="AM27" s="26" t="str">
        <f t="shared" si="4"/>
        <v/>
      </c>
      <c r="AN27" s="26" t="str">
        <f t="shared" ref="AN27:BI27" si="5">IF(AN24="","",($C$7-AN24)*TAN($C$13/180*PI()))</f>
        <v/>
      </c>
      <c r="AO27" s="26" t="str">
        <f t="shared" si="5"/>
        <v/>
      </c>
      <c r="AP27" s="26" t="str">
        <f t="shared" si="5"/>
        <v/>
      </c>
      <c r="AQ27" s="26" t="str">
        <f t="shared" si="5"/>
        <v/>
      </c>
      <c r="AR27" s="26" t="str">
        <f t="shared" si="5"/>
        <v/>
      </c>
      <c r="AS27" s="26" t="str">
        <f t="shared" si="5"/>
        <v/>
      </c>
      <c r="AT27" s="26" t="str">
        <f t="shared" si="5"/>
        <v/>
      </c>
      <c r="AU27" s="26" t="str">
        <f t="shared" si="5"/>
        <v/>
      </c>
      <c r="AV27" s="26" t="str">
        <f t="shared" si="5"/>
        <v/>
      </c>
      <c r="AW27" s="26" t="str">
        <f t="shared" si="5"/>
        <v/>
      </c>
      <c r="AX27" s="26" t="str">
        <f t="shared" si="5"/>
        <v/>
      </c>
      <c r="AY27" s="26" t="str">
        <f t="shared" si="5"/>
        <v/>
      </c>
      <c r="AZ27" s="26" t="str">
        <f t="shared" si="5"/>
        <v/>
      </c>
      <c r="BA27" s="26" t="str">
        <f t="shared" si="5"/>
        <v/>
      </c>
      <c r="BB27" s="26" t="str">
        <f t="shared" si="5"/>
        <v/>
      </c>
      <c r="BC27" s="26" t="str">
        <f t="shared" si="5"/>
        <v/>
      </c>
      <c r="BD27" s="26" t="str">
        <f t="shared" si="5"/>
        <v/>
      </c>
      <c r="BE27" s="26" t="str">
        <f t="shared" si="5"/>
        <v/>
      </c>
      <c r="BF27" s="26" t="str">
        <f t="shared" si="5"/>
        <v/>
      </c>
      <c r="BG27" s="26" t="str">
        <f t="shared" si="5"/>
        <v/>
      </c>
      <c r="BH27" s="26" t="str">
        <f t="shared" si="5"/>
        <v/>
      </c>
      <c r="BI27" s="26" t="str">
        <f t="shared" si="5"/>
        <v/>
      </c>
      <c r="BJ27" s="26"/>
      <c r="BK27" s="26"/>
    </row>
    <row r="28" spans="2:63" x14ac:dyDescent="0.3">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row>
    <row r="29" spans="2:63" x14ac:dyDescent="0.3">
      <c r="B29" t="s">
        <v>37</v>
      </c>
      <c r="C29" s="26" t="str">
        <f>IF(F21=0,"",IF($C$12&lt;$C$13,C27-C26,0))</f>
        <v/>
      </c>
      <c r="E29" t="s">
        <v>37</v>
      </c>
      <c r="H29" s="26" t="str">
        <f t="shared" ref="H29:AM29" si="6">IF(H24="","",IF($C$12&lt;$C$13,H27-H26,0))</f>
        <v/>
      </c>
      <c r="I29" s="26" t="str">
        <f t="shared" si="6"/>
        <v/>
      </c>
      <c r="J29" s="26" t="str">
        <f t="shared" si="6"/>
        <v/>
      </c>
      <c r="K29" s="26" t="str">
        <f t="shared" si="6"/>
        <v/>
      </c>
      <c r="L29" s="26" t="str">
        <f t="shared" si="6"/>
        <v/>
      </c>
      <c r="M29" s="26" t="str">
        <f t="shared" si="6"/>
        <v/>
      </c>
      <c r="N29" s="26" t="str">
        <f t="shared" si="6"/>
        <v/>
      </c>
      <c r="O29" s="26" t="str">
        <f t="shared" si="6"/>
        <v/>
      </c>
      <c r="P29" s="26" t="str">
        <f t="shared" si="6"/>
        <v/>
      </c>
      <c r="Q29" s="26" t="str">
        <f t="shared" si="6"/>
        <v/>
      </c>
      <c r="R29" s="26" t="str">
        <f t="shared" si="6"/>
        <v/>
      </c>
      <c r="S29" s="26" t="str">
        <f t="shared" si="6"/>
        <v/>
      </c>
      <c r="T29" s="26" t="str">
        <f t="shared" si="6"/>
        <v/>
      </c>
      <c r="U29" s="26" t="str">
        <f t="shared" si="6"/>
        <v/>
      </c>
      <c r="V29" s="26" t="str">
        <f t="shared" si="6"/>
        <v/>
      </c>
      <c r="W29" s="26" t="str">
        <f t="shared" si="6"/>
        <v/>
      </c>
      <c r="X29" s="26" t="str">
        <f t="shared" si="6"/>
        <v/>
      </c>
      <c r="Y29" s="26" t="str">
        <f t="shared" si="6"/>
        <v/>
      </c>
      <c r="Z29" s="26" t="str">
        <f t="shared" si="6"/>
        <v/>
      </c>
      <c r="AA29" s="26" t="str">
        <f t="shared" si="6"/>
        <v/>
      </c>
      <c r="AB29" s="26" t="str">
        <f t="shared" si="6"/>
        <v/>
      </c>
      <c r="AC29" s="26" t="str">
        <f t="shared" si="6"/>
        <v/>
      </c>
      <c r="AD29" s="26" t="str">
        <f t="shared" si="6"/>
        <v/>
      </c>
      <c r="AE29" s="26" t="str">
        <f t="shared" si="6"/>
        <v/>
      </c>
      <c r="AF29" s="26" t="str">
        <f t="shared" si="6"/>
        <v/>
      </c>
      <c r="AG29" s="26" t="str">
        <f t="shared" si="6"/>
        <v/>
      </c>
      <c r="AH29" s="26" t="str">
        <f t="shared" si="6"/>
        <v/>
      </c>
      <c r="AI29" s="26" t="str">
        <f t="shared" si="6"/>
        <v/>
      </c>
      <c r="AJ29" s="26" t="str">
        <f t="shared" si="6"/>
        <v/>
      </c>
      <c r="AK29" s="26" t="str">
        <f t="shared" si="6"/>
        <v/>
      </c>
      <c r="AL29" s="26" t="str">
        <f t="shared" si="6"/>
        <v/>
      </c>
      <c r="AM29" s="26" t="str">
        <f t="shared" si="6"/>
        <v/>
      </c>
      <c r="AN29" s="26" t="str">
        <f t="shared" ref="AN29:BI29" si="7">IF(AN24="","",IF($C$12&lt;$C$13,AN27-AN26,0))</f>
        <v/>
      </c>
      <c r="AO29" s="26" t="str">
        <f t="shared" si="7"/>
        <v/>
      </c>
      <c r="AP29" s="26" t="str">
        <f t="shared" si="7"/>
        <v/>
      </c>
      <c r="AQ29" s="26" t="str">
        <f t="shared" si="7"/>
        <v/>
      </c>
      <c r="AR29" s="26" t="str">
        <f t="shared" si="7"/>
        <v/>
      </c>
      <c r="AS29" s="26" t="str">
        <f t="shared" si="7"/>
        <v/>
      </c>
      <c r="AT29" s="26" t="str">
        <f t="shared" si="7"/>
        <v/>
      </c>
      <c r="AU29" s="26" t="str">
        <f t="shared" si="7"/>
        <v/>
      </c>
      <c r="AV29" s="26" t="str">
        <f t="shared" si="7"/>
        <v/>
      </c>
      <c r="AW29" s="26" t="str">
        <f t="shared" si="7"/>
        <v/>
      </c>
      <c r="AX29" s="26" t="str">
        <f t="shared" si="7"/>
        <v/>
      </c>
      <c r="AY29" s="26" t="str">
        <f t="shared" si="7"/>
        <v/>
      </c>
      <c r="AZ29" s="26" t="str">
        <f t="shared" si="7"/>
        <v/>
      </c>
      <c r="BA29" s="26" t="str">
        <f t="shared" si="7"/>
        <v/>
      </c>
      <c r="BB29" s="26" t="str">
        <f t="shared" si="7"/>
        <v/>
      </c>
      <c r="BC29" s="26" t="str">
        <f t="shared" si="7"/>
        <v/>
      </c>
      <c r="BD29" s="26" t="str">
        <f t="shared" si="7"/>
        <v/>
      </c>
      <c r="BE29" s="26" t="str">
        <f t="shared" si="7"/>
        <v/>
      </c>
      <c r="BF29" s="26" t="str">
        <f t="shared" si="7"/>
        <v/>
      </c>
      <c r="BG29" s="26" t="str">
        <f t="shared" si="7"/>
        <v/>
      </c>
      <c r="BH29" s="26" t="str">
        <f t="shared" si="7"/>
        <v/>
      </c>
      <c r="BI29" s="26" t="str">
        <f t="shared" si="7"/>
        <v/>
      </c>
      <c r="BJ29" s="26"/>
      <c r="BK29" s="26"/>
    </row>
    <row r="30" spans="2:63" x14ac:dyDescent="0.3">
      <c r="E30" s="28"/>
      <c r="F30" s="28"/>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row>
    <row r="31" spans="2:63" x14ac:dyDescent="0.3">
      <c r="B31" t="s">
        <v>36</v>
      </c>
      <c r="C31" s="26" t="str">
        <f>IF(F11="Flachdach",C16,IF(F21=0,"",IF($C$12&gt;=$C$13,C10*TAN($C$12/180*PI()),C10*TAN($C$13/180*PI()))))</f>
        <v/>
      </c>
      <c r="E31" t="s">
        <v>36</v>
      </c>
      <c r="H31" s="26" t="str">
        <f t="shared" ref="H31:AM31" si="8">IF(H24="","",IF($C$12&gt;=$C$13,H24*TAN($C$12/180*PI()),H24*TAN($C$13/180*PI())))</f>
        <v/>
      </c>
      <c r="I31" s="26" t="str">
        <f t="shared" si="8"/>
        <v/>
      </c>
      <c r="J31" s="26" t="str">
        <f t="shared" si="8"/>
        <v/>
      </c>
      <c r="K31" s="26" t="str">
        <f t="shared" si="8"/>
        <v/>
      </c>
      <c r="L31" s="26" t="str">
        <f t="shared" si="8"/>
        <v/>
      </c>
      <c r="M31" s="26" t="str">
        <f t="shared" si="8"/>
        <v/>
      </c>
      <c r="N31" s="26" t="str">
        <f t="shared" si="8"/>
        <v/>
      </c>
      <c r="O31" s="26" t="str">
        <f t="shared" si="8"/>
        <v/>
      </c>
      <c r="P31" s="26" t="str">
        <f t="shared" si="8"/>
        <v/>
      </c>
      <c r="Q31" s="26" t="str">
        <f t="shared" si="8"/>
        <v/>
      </c>
      <c r="R31" s="26" t="str">
        <f t="shared" si="8"/>
        <v/>
      </c>
      <c r="S31" s="26" t="str">
        <f t="shared" si="8"/>
        <v/>
      </c>
      <c r="T31" s="26" t="str">
        <f t="shared" si="8"/>
        <v/>
      </c>
      <c r="U31" s="26" t="str">
        <f t="shared" si="8"/>
        <v/>
      </c>
      <c r="V31" s="26" t="str">
        <f t="shared" si="8"/>
        <v/>
      </c>
      <c r="W31" s="26" t="str">
        <f t="shared" si="8"/>
        <v/>
      </c>
      <c r="X31" s="26" t="str">
        <f t="shared" si="8"/>
        <v/>
      </c>
      <c r="Y31" s="26" t="str">
        <f t="shared" si="8"/>
        <v/>
      </c>
      <c r="Z31" s="26" t="str">
        <f t="shared" si="8"/>
        <v/>
      </c>
      <c r="AA31" s="26" t="str">
        <f t="shared" si="8"/>
        <v/>
      </c>
      <c r="AB31" s="26" t="str">
        <f t="shared" si="8"/>
        <v/>
      </c>
      <c r="AC31" s="26" t="str">
        <f t="shared" si="8"/>
        <v/>
      </c>
      <c r="AD31" s="26" t="str">
        <f t="shared" si="8"/>
        <v/>
      </c>
      <c r="AE31" s="26" t="str">
        <f t="shared" si="8"/>
        <v/>
      </c>
      <c r="AF31" s="26" t="str">
        <f t="shared" si="8"/>
        <v/>
      </c>
      <c r="AG31" s="26" t="str">
        <f t="shared" si="8"/>
        <v/>
      </c>
      <c r="AH31" s="26" t="str">
        <f t="shared" si="8"/>
        <v/>
      </c>
      <c r="AI31" s="26" t="str">
        <f t="shared" si="8"/>
        <v/>
      </c>
      <c r="AJ31" s="26" t="str">
        <f t="shared" si="8"/>
        <v/>
      </c>
      <c r="AK31" s="26" t="str">
        <f t="shared" si="8"/>
        <v/>
      </c>
      <c r="AL31" s="26" t="str">
        <f t="shared" si="8"/>
        <v/>
      </c>
      <c r="AM31" s="26" t="str">
        <f t="shared" si="8"/>
        <v/>
      </c>
      <c r="AN31" s="26" t="str">
        <f t="shared" ref="AN31:BI31" si="9">IF(AN24="","",IF($C$12&gt;=$C$13,AN24*TAN($C$12/180*PI()),AN24*TAN($C$13/180*PI())))</f>
        <v/>
      </c>
      <c r="AO31" s="26" t="str">
        <f t="shared" si="9"/>
        <v/>
      </c>
      <c r="AP31" s="26" t="str">
        <f t="shared" si="9"/>
        <v/>
      </c>
      <c r="AQ31" s="26" t="str">
        <f t="shared" si="9"/>
        <v/>
      </c>
      <c r="AR31" s="26" t="str">
        <f t="shared" si="9"/>
        <v/>
      </c>
      <c r="AS31" s="26" t="str">
        <f t="shared" si="9"/>
        <v/>
      </c>
      <c r="AT31" s="26" t="str">
        <f t="shared" si="9"/>
        <v/>
      </c>
      <c r="AU31" s="26" t="str">
        <f t="shared" si="9"/>
        <v/>
      </c>
      <c r="AV31" s="26" t="str">
        <f t="shared" si="9"/>
        <v/>
      </c>
      <c r="AW31" s="26" t="str">
        <f t="shared" si="9"/>
        <v/>
      </c>
      <c r="AX31" s="26" t="str">
        <f t="shared" si="9"/>
        <v/>
      </c>
      <c r="AY31" s="26" t="str">
        <f t="shared" si="9"/>
        <v/>
      </c>
      <c r="AZ31" s="26" t="str">
        <f t="shared" si="9"/>
        <v/>
      </c>
      <c r="BA31" s="26" t="str">
        <f t="shared" si="9"/>
        <v/>
      </c>
      <c r="BB31" s="26" t="str">
        <f t="shared" si="9"/>
        <v/>
      </c>
      <c r="BC31" s="26" t="str">
        <f t="shared" si="9"/>
        <v/>
      </c>
      <c r="BD31" s="26" t="str">
        <f t="shared" si="9"/>
        <v/>
      </c>
      <c r="BE31" s="26" t="str">
        <f t="shared" si="9"/>
        <v/>
      </c>
      <c r="BF31" s="26" t="str">
        <f t="shared" si="9"/>
        <v/>
      </c>
      <c r="BG31" s="26" t="str">
        <f t="shared" si="9"/>
        <v/>
      </c>
      <c r="BH31" s="26" t="str">
        <f t="shared" si="9"/>
        <v/>
      </c>
      <c r="BI31" s="26" t="str">
        <f t="shared" si="9"/>
        <v/>
      </c>
      <c r="BJ31" s="26"/>
      <c r="BK31" s="26"/>
    </row>
    <row r="32" spans="2:63" x14ac:dyDescent="0.3">
      <c r="B32" t="s">
        <v>35</v>
      </c>
      <c r="C32" s="26" t="str">
        <f>IF(F11="Flachdach",C3,IF(F21=0,"",IF($C$3+$C$2&lt;C10,C10+$C$2,$C$3+$C$2)))</f>
        <v/>
      </c>
      <c r="E32" t="s">
        <v>35</v>
      </c>
      <c r="H32" s="26" t="str">
        <f t="shared" ref="H32:AM32" si="10">IF(H24="","",IF($C$3+$C$2&lt;C10,$C$3+$C$2,H24+$C$2))</f>
        <v/>
      </c>
      <c r="I32" s="26" t="str">
        <f t="shared" si="10"/>
        <v/>
      </c>
      <c r="J32" s="26" t="str">
        <f t="shared" si="10"/>
        <v/>
      </c>
      <c r="K32" s="26" t="str">
        <f t="shared" si="10"/>
        <v/>
      </c>
      <c r="L32" s="26" t="str">
        <f t="shared" si="10"/>
        <v/>
      </c>
      <c r="M32" s="26" t="str">
        <f t="shared" si="10"/>
        <v/>
      </c>
      <c r="N32" s="26" t="str">
        <f t="shared" si="10"/>
        <v/>
      </c>
      <c r="O32" s="26" t="str">
        <f t="shared" si="10"/>
        <v/>
      </c>
      <c r="P32" s="26" t="str">
        <f t="shared" si="10"/>
        <v/>
      </c>
      <c r="Q32" s="26" t="str">
        <f t="shared" si="10"/>
        <v/>
      </c>
      <c r="R32" s="26" t="str">
        <f t="shared" si="10"/>
        <v/>
      </c>
      <c r="S32" s="26" t="str">
        <f t="shared" si="10"/>
        <v/>
      </c>
      <c r="T32" s="26" t="str">
        <f t="shared" si="10"/>
        <v/>
      </c>
      <c r="U32" s="26" t="str">
        <f t="shared" si="10"/>
        <v/>
      </c>
      <c r="V32" s="26" t="str">
        <f t="shared" si="10"/>
        <v/>
      </c>
      <c r="W32" s="26" t="str">
        <f t="shared" si="10"/>
        <v/>
      </c>
      <c r="X32" s="26" t="str">
        <f t="shared" si="10"/>
        <v/>
      </c>
      <c r="Y32" s="26" t="str">
        <f t="shared" si="10"/>
        <v/>
      </c>
      <c r="Z32" s="26" t="str">
        <f t="shared" si="10"/>
        <v/>
      </c>
      <c r="AA32" s="26" t="str">
        <f t="shared" si="10"/>
        <v/>
      </c>
      <c r="AB32" s="26" t="str">
        <f t="shared" si="10"/>
        <v/>
      </c>
      <c r="AC32" s="26" t="str">
        <f t="shared" si="10"/>
        <v/>
      </c>
      <c r="AD32" s="26" t="str">
        <f t="shared" si="10"/>
        <v/>
      </c>
      <c r="AE32" s="26" t="str">
        <f t="shared" si="10"/>
        <v/>
      </c>
      <c r="AF32" s="26" t="str">
        <f t="shared" si="10"/>
        <v/>
      </c>
      <c r="AG32" s="26" t="str">
        <f t="shared" si="10"/>
        <v/>
      </c>
      <c r="AH32" s="26" t="str">
        <f t="shared" si="10"/>
        <v/>
      </c>
      <c r="AI32" s="26" t="str">
        <f t="shared" si="10"/>
        <v/>
      </c>
      <c r="AJ32" s="26" t="str">
        <f t="shared" si="10"/>
        <v/>
      </c>
      <c r="AK32" s="26" t="str">
        <f t="shared" si="10"/>
        <v/>
      </c>
      <c r="AL32" s="26" t="str">
        <f t="shared" si="10"/>
        <v/>
      </c>
      <c r="AM32" s="26" t="str">
        <f t="shared" si="10"/>
        <v/>
      </c>
      <c r="AN32" s="26" t="str">
        <f t="shared" ref="AN32:BI32" si="11">IF(AN24="","",IF($C$3+$C$2&lt;AI10,$C$3+$C$2,AN24+$C$2))</f>
        <v/>
      </c>
      <c r="AO32" s="26" t="str">
        <f t="shared" si="11"/>
        <v/>
      </c>
      <c r="AP32" s="26" t="str">
        <f t="shared" si="11"/>
        <v/>
      </c>
      <c r="AQ32" s="26" t="str">
        <f t="shared" si="11"/>
        <v/>
      </c>
      <c r="AR32" s="26" t="str">
        <f t="shared" si="11"/>
        <v/>
      </c>
      <c r="AS32" s="26" t="str">
        <f t="shared" si="11"/>
        <v/>
      </c>
      <c r="AT32" s="26" t="str">
        <f t="shared" si="11"/>
        <v/>
      </c>
      <c r="AU32" s="26" t="str">
        <f t="shared" si="11"/>
        <v/>
      </c>
      <c r="AV32" s="26" t="str">
        <f t="shared" si="11"/>
        <v/>
      </c>
      <c r="AW32" s="26" t="str">
        <f t="shared" si="11"/>
        <v/>
      </c>
      <c r="AX32" s="26" t="str">
        <f t="shared" si="11"/>
        <v/>
      </c>
      <c r="AY32" s="26" t="str">
        <f t="shared" si="11"/>
        <v/>
      </c>
      <c r="AZ32" s="26" t="str">
        <f t="shared" si="11"/>
        <v/>
      </c>
      <c r="BA32" s="26" t="str">
        <f t="shared" si="11"/>
        <v/>
      </c>
      <c r="BB32" s="26" t="str">
        <f t="shared" si="11"/>
        <v/>
      </c>
      <c r="BC32" s="26" t="str">
        <f t="shared" si="11"/>
        <v/>
      </c>
      <c r="BD32" s="26" t="str">
        <f t="shared" si="11"/>
        <v/>
      </c>
      <c r="BE32" s="26" t="str">
        <f t="shared" si="11"/>
        <v/>
      </c>
      <c r="BF32" s="26" t="str">
        <f t="shared" si="11"/>
        <v/>
      </c>
      <c r="BG32" s="26" t="str">
        <f t="shared" si="11"/>
        <v/>
      </c>
      <c r="BH32" s="26" t="str">
        <f t="shared" si="11"/>
        <v/>
      </c>
      <c r="BI32" s="26" t="str">
        <f t="shared" si="11"/>
        <v/>
      </c>
      <c r="BJ32" s="26"/>
      <c r="BK32" s="26"/>
    </row>
    <row r="33" spans="2:63" x14ac:dyDescent="0.3">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row>
    <row r="34" spans="2:63" x14ac:dyDescent="0.3">
      <c r="B34" t="s">
        <v>34</v>
      </c>
      <c r="C34" s="26" t="str">
        <f>IF(F11="Flachdach",C31+C32,IF(F21=0,"",C32+C31+C29))</f>
        <v/>
      </c>
      <c r="E34" t="s">
        <v>33</v>
      </c>
      <c r="H34" s="26" t="str">
        <f t="shared" ref="H34:AM34" si="12">IF(H24="","",H32+H31+H29)</f>
        <v/>
      </c>
      <c r="I34" s="26" t="str">
        <f t="shared" si="12"/>
        <v/>
      </c>
      <c r="J34" s="26" t="str">
        <f t="shared" si="12"/>
        <v/>
      </c>
      <c r="K34" s="26" t="str">
        <f t="shared" si="12"/>
        <v/>
      </c>
      <c r="L34" s="26" t="str">
        <f t="shared" si="12"/>
        <v/>
      </c>
      <c r="M34" s="26" t="str">
        <f t="shared" si="12"/>
        <v/>
      </c>
      <c r="N34" s="26" t="str">
        <f t="shared" si="12"/>
        <v/>
      </c>
      <c r="O34" s="26" t="str">
        <f t="shared" si="12"/>
        <v/>
      </c>
      <c r="P34" s="26" t="str">
        <f t="shared" si="12"/>
        <v/>
      </c>
      <c r="Q34" s="26" t="str">
        <f t="shared" si="12"/>
        <v/>
      </c>
      <c r="R34" s="26" t="str">
        <f t="shared" si="12"/>
        <v/>
      </c>
      <c r="S34" s="26" t="str">
        <f t="shared" si="12"/>
        <v/>
      </c>
      <c r="T34" s="26" t="str">
        <f t="shared" si="12"/>
        <v/>
      </c>
      <c r="U34" s="26" t="str">
        <f t="shared" si="12"/>
        <v/>
      </c>
      <c r="V34" s="26" t="str">
        <f t="shared" si="12"/>
        <v/>
      </c>
      <c r="W34" s="26" t="str">
        <f t="shared" si="12"/>
        <v/>
      </c>
      <c r="X34" s="26" t="str">
        <f t="shared" si="12"/>
        <v/>
      </c>
      <c r="Y34" s="26" t="str">
        <f t="shared" si="12"/>
        <v/>
      </c>
      <c r="Z34" s="26" t="str">
        <f t="shared" si="12"/>
        <v/>
      </c>
      <c r="AA34" s="26" t="str">
        <f t="shared" si="12"/>
        <v/>
      </c>
      <c r="AB34" s="26" t="str">
        <f t="shared" si="12"/>
        <v/>
      </c>
      <c r="AC34" s="26" t="str">
        <f t="shared" si="12"/>
        <v/>
      </c>
      <c r="AD34" s="26" t="str">
        <f t="shared" si="12"/>
        <v/>
      </c>
      <c r="AE34" s="26" t="str">
        <f t="shared" si="12"/>
        <v/>
      </c>
      <c r="AF34" s="26" t="str">
        <f t="shared" si="12"/>
        <v/>
      </c>
      <c r="AG34" s="26" t="str">
        <f t="shared" si="12"/>
        <v/>
      </c>
      <c r="AH34" s="26" t="str">
        <f t="shared" si="12"/>
        <v/>
      </c>
      <c r="AI34" s="26" t="str">
        <f t="shared" si="12"/>
        <v/>
      </c>
      <c r="AJ34" s="26" t="str">
        <f t="shared" si="12"/>
        <v/>
      </c>
      <c r="AK34" s="26" t="str">
        <f t="shared" si="12"/>
        <v/>
      </c>
      <c r="AL34" s="26" t="str">
        <f t="shared" si="12"/>
        <v/>
      </c>
      <c r="AM34" s="26" t="str">
        <f t="shared" si="12"/>
        <v/>
      </c>
      <c r="AN34" s="26" t="str">
        <f t="shared" ref="AN34:BI34" si="13">IF(AN24="","",AN32+AN31+AN29)</f>
        <v/>
      </c>
      <c r="AO34" s="26" t="str">
        <f t="shared" si="13"/>
        <v/>
      </c>
      <c r="AP34" s="26" t="str">
        <f t="shared" si="13"/>
        <v/>
      </c>
      <c r="AQ34" s="26" t="str">
        <f t="shared" si="13"/>
        <v/>
      </c>
      <c r="AR34" s="26" t="str">
        <f t="shared" si="13"/>
        <v/>
      </c>
      <c r="AS34" s="26" t="str">
        <f t="shared" si="13"/>
        <v/>
      </c>
      <c r="AT34" s="26" t="str">
        <f t="shared" si="13"/>
        <v/>
      </c>
      <c r="AU34" s="26" t="str">
        <f t="shared" si="13"/>
        <v/>
      </c>
      <c r="AV34" s="26" t="str">
        <f t="shared" si="13"/>
        <v/>
      </c>
      <c r="AW34" s="26" t="str">
        <f t="shared" si="13"/>
        <v/>
      </c>
      <c r="AX34" s="26" t="str">
        <f t="shared" si="13"/>
        <v/>
      </c>
      <c r="AY34" s="26" t="str">
        <f t="shared" si="13"/>
        <v/>
      </c>
      <c r="AZ34" s="26" t="str">
        <f t="shared" si="13"/>
        <v/>
      </c>
      <c r="BA34" s="26" t="str">
        <f t="shared" si="13"/>
        <v/>
      </c>
      <c r="BB34" s="26" t="str">
        <f t="shared" si="13"/>
        <v/>
      </c>
      <c r="BC34" s="26" t="str">
        <f t="shared" si="13"/>
        <v/>
      </c>
      <c r="BD34" s="26" t="str">
        <f t="shared" si="13"/>
        <v/>
      </c>
      <c r="BE34" s="26" t="str">
        <f t="shared" si="13"/>
        <v/>
      </c>
      <c r="BF34" s="26" t="str">
        <f t="shared" si="13"/>
        <v/>
      </c>
      <c r="BG34" s="26" t="str">
        <f t="shared" si="13"/>
        <v/>
      </c>
      <c r="BH34" s="26" t="str">
        <f t="shared" si="13"/>
        <v/>
      </c>
      <c r="BI34" s="26" t="str">
        <f t="shared" si="13"/>
        <v/>
      </c>
      <c r="BJ34" s="26"/>
      <c r="BK34" s="26"/>
    </row>
    <row r="37" spans="2:63" x14ac:dyDescent="0.3">
      <c r="F37" t="s">
        <v>13</v>
      </c>
    </row>
    <row r="38" spans="2:63" x14ac:dyDescent="0.3">
      <c r="F38" t="s">
        <v>14</v>
      </c>
      <c r="G38" s="28" t="str">
        <f>IF(C12&lt;C13,"*Die Schornsteinlänge wird auf Basis Dachneigung=20° ermittelt (Mindestneigung)","")</f>
        <v/>
      </c>
    </row>
    <row r="39" spans="2:63" x14ac:dyDescent="0.3">
      <c r="F39" t="s">
        <v>15</v>
      </c>
      <c r="G39" t="str">
        <f>IF(AND(C12&lt;C13,F11="Flachdach"),"*Diese Berechnung erfolgt NICHT nach BImSchV - es kommt VDI 3781 Blatt 4 zur Anwendung!","")</f>
        <v/>
      </c>
    </row>
    <row r="40" spans="2:63" x14ac:dyDescent="0.3">
      <c r="F40" t="s">
        <v>16</v>
      </c>
      <c r="G40"/>
    </row>
    <row r="41" spans="2:63" x14ac:dyDescent="0.3">
      <c r="F41" t="s">
        <v>27</v>
      </c>
      <c r="G41" t="str">
        <f>IF(F11="Pultdach","*Bei einem Pultdach dürfen Sie entlang der gesamten Giebelseite montieren","")</f>
        <v/>
      </c>
    </row>
    <row r="42" spans="2:63" x14ac:dyDescent="0.3">
      <c r="G42"/>
    </row>
    <row r="45" spans="2:63" ht="409.6" x14ac:dyDescent="0.3">
      <c r="G45" s="20" t="str">
        <f>G38&amp;CHAR(10)&amp;G39&amp;CHAR(10)&amp;G40&amp;CHAR(10)&amp;G41&amp;CHAR(10)</f>
        <v xml:space="preserve">
</v>
      </c>
    </row>
  </sheetData>
  <sheetProtection algorithmName="SHA-512" hashValue="YEbjF+od6SksvO+Tb4SipkYq0LnccaifCPjuEtE50YjmrDYBwf48NcMMZFIrOKJP5DOBP/FTyq50Ed26UUl6GA==" saltValue="3ag1HhfY6M9SuqRjencnuQ==" spinCount="100000" sheet="1" objects="1" scenarios="1"/>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A17-A309-4C49-82C7-D2DD26D2BD5B}">
  <sheetPr codeName="Tabelle4"/>
  <dimension ref="A1:C11"/>
  <sheetViews>
    <sheetView workbookViewId="0">
      <selection activeCell="C28" sqref="C28"/>
    </sheetView>
  </sheetViews>
  <sheetFormatPr baseColWidth="10" defaultColWidth="11.5546875" defaultRowHeight="14.4" x14ac:dyDescent="0.3"/>
  <cols>
    <col min="1" max="1" width="11.5546875" style="29"/>
    <col min="2" max="2" width="11.5546875" style="16"/>
    <col min="3" max="3" width="61.6640625" style="16" customWidth="1"/>
    <col min="4" max="16384" width="11.5546875" style="16"/>
  </cols>
  <sheetData>
    <row r="1" spans="1:3" x14ac:dyDescent="0.3">
      <c r="A1" s="29" t="s">
        <v>7</v>
      </c>
      <c r="B1" s="17">
        <v>44479</v>
      </c>
      <c r="C1" s="16" t="s">
        <v>9</v>
      </c>
    </row>
    <row r="2" spans="1:3" ht="86.4" x14ac:dyDescent="0.3">
      <c r="A2" s="29" t="s">
        <v>8</v>
      </c>
      <c r="B2" s="17">
        <v>44481</v>
      </c>
      <c r="C2" s="18" t="s">
        <v>10</v>
      </c>
    </row>
    <row r="3" spans="1:3" x14ac:dyDescent="0.3">
      <c r="A3" s="29" t="s">
        <v>11</v>
      </c>
      <c r="B3" s="17">
        <v>44482</v>
      </c>
      <c r="C3" s="16" t="s">
        <v>12</v>
      </c>
    </row>
    <row r="4" spans="1:3" ht="28.8" x14ac:dyDescent="0.3">
      <c r="A4" s="29" t="s">
        <v>17</v>
      </c>
      <c r="B4" s="17">
        <v>44483</v>
      </c>
      <c r="C4" s="18" t="s">
        <v>18</v>
      </c>
    </row>
    <row r="5" spans="1:3" ht="28.8" x14ac:dyDescent="0.3">
      <c r="A5" s="29" t="s">
        <v>20</v>
      </c>
      <c r="B5" s="17">
        <v>44486</v>
      </c>
      <c r="C5" s="18" t="s">
        <v>21</v>
      </c>
    </row>
    <row r="6" spans="1:3" ht="43.2" x14ac:dyDescent="0.3">
      <c r="A6" s="29" t="s">
        <v>23</v>
      </c>
      <c r="B6" s="17">
        <v>44491</v>
      </c>
      <c r="C6" s="18" t="s">
        <v>30</v>
      </c>
    </row>
    <row r="7" spans="1:3" ht="28.8" x14ac:dyDescent="0.3">
      <c r="A7" s="29" t="s">
        <v>58</v>
      </c>
      <c r="B7" s="17">
        <v>44494</v>
      </c>
      <c r="C7" s="18" t="s">
        <v>59</v>
      </c>
    </row>
    <row r="8" spans="1:3" ht="43.2" x14ac:dyDescent="0.3">
      <c r="A8" s="29" t="s">
        <v>62</v>
      </c>
      <c r="B8" s="17">
        <v>44509</v>
      </c>
      <c r="C8" s="18" t="s">
        <v>61</v>
      </c>
    </row>
    <row r="9" spans="1:3" ht="43.2" x14ac:dyDescent="0.3">
      <c r="A9" s="29" t="s">
        <v>63</v>
      </c>
      <c r="B9" s="17">
        <v>44510</v>
      </c>
      <c r="C9" s="18" t="s">
        <v>64</v>
      </c>
    </row>
    <row r="10" spans="1:3" x14ac:dyDescent="0.3">
      <c r="A10" s="29" t="s">
        <v>66</v>
      </c>
      <c r="B10" s="17">
        <v>44519</v>
      </c>
      <c r="C10" s="16" t="s">
        <v>67</v>
      </c>
    </row>
    <row r="11" spans="1:3" x14ac:dyDescent="0.3">
      <c r="A11" s="29" t="s">
        <v>71</v>
      </c>
      <c r="B11" s="17">
        <v>44783</v>
      </c>
      <c r="C11" s="16" t="s">
        <v>72</v>
      </c>
    </row>
  </sheetData>
  <sheetProtection algorithmName="SHA-512" hashValue="qrQtIfhCcpUuUY7FPR6td8VaTUreqaibLmP/eA8ztX61py3zVtweBaSu2bKei/OUL15dVMLnjFvD1rhNTbv4CA==" saltValue="PMyuh/5ESC/g+HjvHdbddQ==" spinCount="100000" sheet="1" objects="1" scenarios="1" selectLockedCells="1" selectUnlockedCells="1"/>
  <pageMargins left="0.7" right="0.7" top="0.78740157499999996" bottom="0.78740157499999996"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25EEF-D8BA-42FD-86F7-073B5E515889}">
  <sheetPr codeName="Tabelle5"/>
  <dimension ref="A1"/>
  <sheetViews>
    <sheetView workbookViewId="0"/>
  </sheetViews>
  <sheetFormatPr baseColWidth="10" defaultRowHeight="14.4" x14ac:dyDescent="0.3"/>
  <sheetData/>
  <sheetProtection algorithmName="SHA-512" hashValue="ephDED9biabqubyv/9+s9zFHHLErWOCvRyYtZRg6Ss23LxAmIy5hLK0IT8Q72AhoSxUP9Sq7/9ZdajfQttH19A==" saltValue="PMDL3X8/7NopymfjA9S1k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Bedingungen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Templin-IT</dc:creator>
  <cp:lastModifiedBy>Templin-IT</cp:lastModifiedBy>
  <cp:lastPrinted>2021-10-18T09:17:01Z</cp:lastPrinted>
  <dcterms:created xsi:type="dcterms:W3CDTF">2021-10-09T09:17:29Z</dcterms:created>
  <dcterms:modified xsi:type="dcterms:W3CDTF">2022-08-11T07:39:30Z</dcterms:modified>
</cp:coreProperties>
</file>